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<sst xmlns="http://schemas.openxmlformats.org/spreadsheetml/2006/main" count="571" uniqueCount="435">
  <si>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</si>
  <si>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24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</si>
  <si>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</si>
  <si>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</si>
  <si>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</si>
  <si>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</si>
  <si>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</si>
  <si>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</si>
  <si>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</si>
  <si>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</si>
  <si>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</si>
  <si>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</si>
  <si>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</si>
  <si>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</si>
  <si>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Грзнова 32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</si>
  <si>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</si>
  <si>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</si>
  <si>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</si>
  <si>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</si>
  <si>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</si>
  <si>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</si>
  <si>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</si>
  <si>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</si>
  <si>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</si>
  <si>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</si>
  <si>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</si>
  <si>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</si>
  <si>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</si>
  <si>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</si>
  <si>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</si>
  <si>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</si>
  <si>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</si>
  <si>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</si>
  <si>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</si>
  <si>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</si>
  <si>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</si>
  <si>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</si>
  <si>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</si>
  <si>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</si>
  <si>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</si>
  <si>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</si>
  <si>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</si>
  <si>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</si>
  <si>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</si>
  <si>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</si>
  <si>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</si>
  <si>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</si>
  <si>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</si>
  <si>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</si>
  <si>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</si>
  <si>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</si>
  <si>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</si>
  <si>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</si>
  <si>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</si>
  <si>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</si>
  <si>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</si>
  <si>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</si>
  <si>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</si>
  <si>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</si>
  <si>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</si>
  <si>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</si>
  <si>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</si>
  <si>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</si>
  <si>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</si>
  <si>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</si>
  <si>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</si>
  <si>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</si>
  <si>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</si>
  <si>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</si>
  <si>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</si>
  <si>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знач. осадка трещины,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</si>
  <si>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</si>
  <si>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</si>
  <si>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</si>
  <si>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</si>
  <si>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</si>
  <si>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</si>
  <si>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</si>
  <si>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</si>
  <si>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прогиб балок</t>
  </si>
  <si>
    <t>междуэтажные</t>
  </si>
  <si>
    <t>подвальные</t>
  </si>
  <si>
    <t>(другое)</t>
  </si>
  <si>
    <t>5. Крыша</t>
  </si>
  <si>
    <t xml:space="preserve">шифер </t>
  </si>
  <si>
    <t xml:space="preserve"> трещины, гниль обрешетки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</si>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</sst>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44" fontId="1" fillId="0" borderId="7" xfId="0" applyNumberFormat="1" applyFont="1" applyFill="1" applyBorder="1" applyAlignment="1">
      <alignment horizontal="center"/>
    </xf>
    <xf numFmtId="44" fontId="1" fillId="0" borderId="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4" fontId="1" fillId="0" borderId="12" xfId="0" applyNumberFormat="1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44" fontId="1" fillId="0" borderId="1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4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32%20&#104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Грзнова 32 А</v>
          </cell>
        </row>
        <row r="29">
          <cell r="D29">
            <v>1</v>
          </cell>
        </row>
        <row r="45">
          <cell r="E45">
            <v>90.3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Грзнова 32 А</v>
          </cell>
        </row>
      </sheetData>
      <sheetData sheetId="3">
        <row r="7">
          <cell r="G7">
            <v>0.9880830564784052</v>
          </cell>
        </row>
      </sheetData>
      <sheetData sheetId="4">
        <row r="20">
          <cell r="M20">
            <v>0</v>
          </cell>
        </row>
        <row r="43">
          <cell r="M43">
            <v>732.4171563053499</v>
          </cell>
        </row>
        <row r="68">
          <cell r="M68">
            <v>591.5677031697057</v>
          </cell>
        </row>
        <row r="81">
          <cell r="M81">
            <v>1577.5138751192153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10.159354174786351</v>
          </cell>
        </row>
        <row r="48">
          <cell r="F48">
            <v>8.20563221809667</v>
          </cell>
        </row>
        <row r="49">
          <cell r="F49">
            <v>21.881685914924446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8174.97119777734</v>
          </cell>
        </row>
      </sheetData>
      <sheetData sheetId="7">
        <row r="19">
          <cell r="G19">
            <v>0</v>
          </cell>
        </row>
        <row r="49">
          <cell r="G49">
            <v>33.31421342425354</v>
          </cell>
        </row>
        <row r="60">
          <cell r="G60">
            <v>17.076446028104797</v>
          </cell>
        </row>
        <row r="70">
          <cell r="G70">
            <v>17.076446028104797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I14" sqref="I1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2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292.572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90.3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90.3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67.5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>
        <v>0</v>
      </c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>
        <v>0</v>
      </c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5">
        <f>C44*1.15</f>
        <v>103.84499999999998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103.84499999999998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E45*1.2</f>
        <v>108.36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86.688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21.671999999999997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62</v>
      </c>
      <c r="B62" s="37"/>
      <c r="C62" s="20">
        <v>4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7" t="s">
        <v>76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77</v>
      </c>
      <c r="B72" s="47"/>
      <c r="C72" s="48"/>
      <c r="D72" s="43" t="s">
        <v>78</v>
      </c>
      <c r="E72" s="43"/>
      <c r="F72" s="49" t="s">
        <v>79</v>
      </c>
      <c r="G72" s="50"/>
    </row>
    <row r="73" spans="1:7" ht="15" customHeight="1">
      <c r="A73" s="47" t="s">
        <v>80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81</v>
      </c>
      <c r="B74" s="47"/>
      <c r="C74" s="48"/>
      <c r="D74" s="43"/>
      <c r="E74" s="43"/>
      <c r="F74" s="43"/>
      <c r="G74" s="43"/>
    </row>
    <row r="75" spans="1:7" ht="15.75">
      <c r="A75" s="47" t="s">
        <v>82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51" t="s">
        <v>85</v>
      </c>
      <c r="G76" s="52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53" t="s">
        <v>89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90</v>
      </c>
      <c r="B79" s="58"/>
      <c r="C79" s="58"/>
      <c r="D79" s="59" t="s">
        <v>91</v>
      </c>
      <c r="E79" s="60"/>
      <c r="F79" s="51" t="s">
        <v>92</v>
      </c>
      <c r="G79" s="61"/>
    </row>
    <row r="80" spans="1:7" ht="15" customHeight="1">
      <c r="A80" s="57" t="s">
        <v>93</v>
      </c>
      <c r="B80" s="58"/>
      <c r="C80" s="58"/>
      <c r="D80" s="59" t="s">
        <v>94</v>
      </c>
      <c r="E80" s="60"/>
      <c r="F80" s="46" t="s">
        <v>95</v>
      </c>
      <c r="G80" s="46"/>
    </row>
    <row r="81" spans="1:7" ht="15.75">
      <c r="A81" s="62" t="s">
        <v>82</v>
      </c>
      <c r="B81" s="63"/>
      <c r="C81" s="63"/>
      <c r="D81" s="64"/>
      <c r="E81" s="65"/>
      <c r="F81" s="64"/>
      <c r="G81" s="65"/>
    </row>
    <row r="82" spans="1:7" ht="15.75">
      <c r="A82" s="53" t="s">
        <v>96</v>
      </c>
      <c r="B82" s="54"/>
      <c r="C82" s="66"/>
      <c r="D82" s="67"/>
      <c r="E82" s="67"/>
      <c r="F82" s="55"/>
      <c r="G82" s="56"/>
    </row>
    <row r="83" spans="1:7" ht="32.25" customHeight="1">
      <c r="A83" s="57" t="s">
        <v>97</v>
      </c>
      <c r="B83" s="58"/>
      <c r="C83" s="68"/>
      <c r="D83" s="69"/>
      <c r="E83" s="70"/>
      <c r="F83" s="71"/>
      <c r="G83" s="72"/>
    </row>
    <row r="84" spans="1:7" ht="15" customHeight="1">
      <c r="A84" s="57" t="s">
        <v>98</v>
      </c>
      <c r="B84" s="58"/>
      <c r="C84" s="68"/>
      <c r="D84" s="73" t="s">
        <v>99</v>
      </c>
      <c r="E84" s="73"/>
      <c r="F84" s="74" t="s">
        <v>100</v>
      </c>
      <c r="G84" s="74"/>
    </row>
    <row r="85" spans="1:7" ht="17.25" customHeight="1">
      <c r="A85" s="62" t="s">
        <v>82</v>
      </c>
      <c r="B85" s="63"/>
      <c r="C85" s="75"/>
      <c r="D85" s="73"/>
      <c r="E85" s="73"/>
      <c r="F85" s="64"/>
      <c r="G85" s="65"/>
    </row>
    <row r="86" spans="1:7" ht="29.25" customHeight="1">
      <c r="A86" s="53" t="s">
        <v>101</v>
      </c>
      <c r="B86" s="76"/>
      <c r="C86" s="76"/>
      <c r="D86" s="55"/>
      <c r="E86" s="77"/>
      <c r="F86" s="55"/>
      <c r="G86" s="77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106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2" t="s">
        <v>82</v>
      </c>
      <c r="B95" s="63"/>
      <c r="C95" s="63"/>
      <c r="D95" s="64"/>
      <c r="E95" s="65"/>
      <c r="F95" s="64"/>
      <c r="G95" s="65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9" t="s">
        <v>106</v>
      </c>
      <c r="E97" s="60"/>
      <c r="F97" s="59" t="s">
        <v>113</v>
      </c>
      <c r="G97" s="60"/>
    </row>
    <row r="98" spans="1:7" ht="15" customHeight="1">
      <c r="A98" s="57" t="s">
        <v>114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9" t="s">
        <v>106</v>
      </c>
      <c r="E101" s="60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106</v>
      </c>
      <c r="E103" s="60"/>
      <c r="F103" s="59"/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2" t="s">
        <v>82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122</v>
      </c>
      <c r="B107" s="44"/>
      <c r="C107" s="45"/>
      <c r="D107" s="46" t="s">
        <v>106</v>
      </c>
      <c r="E107" s="46"/>
      <c r="F107" s="46" t="s">
        <v>123</v>
      </c>
      <c r="G107" s="46"/>
    </row>
    <row r="110" ht="47.25">
      <c r="A110" s="78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9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Q18" sqref="DQ1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574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8" t="s">
        <v>3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5.75">
      <c r="AZ6" s="2" t="s">
        <v>5</v>
      </c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8:101" ht="23.25" customHeight="1">
      <c r="BF13" s="2" t="s">
        <v>130</v>
      </c>
      <c r="BH13" s="85"/>
      <c r="BI13" s="85"/>
      <c r="BJ13" s="85"/>
      <c r="BK13" s="85"/>
      <c r="BL13" s="85"/>
      <c r="BM13" s="2" t="s">
        <v>130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</row>
    <row r="14" spans="60:100" ht="23.25" customHeight="1">
      <c r="BH14" s="93"/>
      <c r="BI14" s="93"/>
      <c r="BJ14" s="93"/>
      <c r="BK14" s="93"/>
      <c r="BL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84"/>
      <c r="CU14" s="84"/>
      <c r="CV14" s="84"/>
    </row>
    <row r="15" spans="1:108" s="97" customFormat="1" ht="16.5">
      <c r="A15" s="96" t="s">
        <v>132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1:115" s="97" customFormat="1" ht="19.5" customHeight="1">
      <c r="A16" s="96" t="s">
        <v>133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H16" s="98">
        <v>1</v>
      </c>
      <c r="DI16" s="98">
        <v>0.62</v>
      </c>
      <c r="DJ16" s="98"/>
      <c r="DK16" s="98"/>
    </row>
    <row r="17" spans="1:108" s="97" customFormat="1" ht="16.5">
      <c r="A17" s="96" t="s">
        <v>134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1:108" s="97" customFormat="1" ht="16.5">
      <c r="A18" s="96" t="s">
        <v>135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32:77" ht="15.75">
      <c r="AF19" s="99" t="str">
        <f>'[1]хар-ка по 75-му'!D19</f>
        <v>Грзнова 32 А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108" ht="64.5" customHeight="1">
      <c r="A20" s="42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42" t="s">
        <v>136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1"/>
      <c r="BT20" s="42" t="s">
        <v>137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1"/>
      <c r="CL20" s="42" t="s">
        <v>138</v>
      </c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7.25" customHeight="1">
      <c r="A21" s="42" t="s">
        <v>139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30" customHeight="1">
      <c r="A22" s="102"/>
      <c r="B22" s="103" t="s">
        <v>140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4"/>
      <c r="AS22" s="102"/>
      <c r="AT22" s="105">
        <v>0</v>
      </c>
      <c r="AU22" s="105"/>
      <c r="AV22" s="105"/>
      <c r="AW22" s="105"/>
      <c r="AX22" s="105"/>
      <c r="AY22" s="105"/>
      <c r="AZ22" s="106"/>
      <c r="BA22" s="107" t="s">
        <v>141</v>
      </c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8"/>
      <c r="BT22" s="109">
        <f>(('[1]оплата труда'!M20+'[1]материалы'!G19+'[1]Охрана труда'!F21)*DH16)</f>
        <v>0</v>
      </c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109">
        <f>BT22/('[1]хар-ка по 75-му'!E45+'[1]хар-ка по 75-му'!F48)/12</f>
        <v>0</v>
      </c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ht="17.25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4"/>
      <c r="AS23" s="115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8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20"/>
      <c r="CL23" s="118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20"/>
    </row>
    <row r="24" spans="1:108" ht="15.75" customHeight="1">
      <c r="A24" s="102"/>
      <c r="B24" s="103" t="s">
        <v>142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4"/>
      <c r="AS24" s="102"/>
      <c r="AT24" s="105">
        <v>0</v>
      </c>
      <c r="AU24" s="105"/>
      <c r="AV24" s="105"/>
      <c r="AW24" s="105"/>
      <c r="AX24" s="105"/>
      <c r="AY24" s="105"/>
      <c r="AZ24" s="106"/>
      <c r="BA24" s="107" t="s">
        <v>143</v>
      </c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8"/>
      <c r="BT24" s="133">
        <f>0.06*AT24*365*'[1]хар-ка по 75-му'!D29*'[1]хар-ка по 75-му'!C50*(DI16)</f>
        <v>0</v>
      </c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5"/>
      <c r="CL24" s="133">
        <f>BT24/('[1]хар-ка по 75-му'!E45+'[1]хар-ка по 75-му'!F48)/12</f>
        <v>0</v>
      </c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1:108" ht="17.2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115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36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8"/>
      <c r="CL25" s="136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15.75" customHeight="1">
      <c r="A26" s="102"/>
      <c r="B26" s="103" t="s">
        <v>144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4"/>
      <c r="AS26" s="102"/>
      <c r="AT26" s="105">
        <v>0</v>
      </c>
      <c r="AU26" s="105"/>
      <c r="AV26" s="105"/>
      <c r="AW26" s="105"/>
      <c r="AX26" s="105"/>
      <c r="AY26" s="105"/>
      <c r="AZ26" s="106"/>
      <c r="BA26" s="107" t="s">
        <v>141</v>
      </c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T26" s="133">
        <v>0</v>
      </c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5"/>
      <c r="CL26" s="133">
        <v>0</v>
      </c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ht="17.2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4"/>
      <c r="AS27" s="115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7"/>
      <c r="BT27" s="136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8"/>
      <c r="CL27" s="136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ht="15.75" customHeight="1">
      <c r="A28" s="102"/>
      <c r="B28" s="103" t="s">
        <v>145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4"/>
      <c r="AS28" s="102"/>
      <c r="AT28" s="105">
        <v>0</v>
      </c>
      <c r="AU28" s="105"/>
      <c r="AV28" s="105"/>
      <c r="AW28" s="105"/>
      <c r="AX28" s="105"/>
      <c r="AY28" s="105"/>
      <c r="AZ28" s="106"/>
      <c r="BA28" s="121" t="s">
        <v>146</v>
      </c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2"/>
      <c r="BT28" s="133">
        <v>0</v>
      </c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5"/>
      <c r="CL28" s="133">
        <f>BT28/('[1]хар-ка по 75-му'!E45+'[1]хар-ка по 75-му'!F48)/12</f>
        <v>0</v>
      </c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ht="17.25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4"/>
      <c r="AS29" s="115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7"/>
      <c r="BT29" s="136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8"/>
      <c r="CL29" s="136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1:108" ht="32.25" customHeight="1">
      <c r="A30" s="42" t="s">
        <v>147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23" ht="15.75" customHeight="1">
      <c r="A31" s="102"/>
      <c r="B31" s="103" t="s">
        <v>148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2"/>
      <c r="AT31" s="105">
        <v>3</v>
      </c>
      <c r="AU31" s="105"/>
      <c r="AV31" s="105"/>
      <c r="AW31" s="105"/>
      <c r="AX31" s="105"/>
      <c r="AY31" s="105"/>
      <c r="AZ31" s="106"/>
      <c r="BA31" s="107" t="s">
        <v>141</v>
      </c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8"/>
      <c r="BT31" s="133">
        <f>(('[1]оплата труда'!M43+'[1]материалы'!G49+'[1]Охрана труда'!F46)*DH16)</f>
        <v>775.8907239043898</v>
      </c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5"/>
      <c r="CL31" s="133">
        <f>BT31/('[1]хар-ка по 75-му'!$E$45+'[1]хар-ка по 75-му'!F48)/12</f>
        <v>0.7160305683872185</v>
      </c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  <c r="DK31" s="123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4"/>
      <c r="AS32" s="115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7"/>
      <c r="BT32" s="136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8"/>
      <c r="CL32" s="136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2"/>
      <c r="B33" s="103" t="s">
        <v>149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4"/>
      <c r="AS33" s="102"/>
      <c r="AT33" s="105">
        <v>0</v>
      </c>
      <c r="AU33" s="105"/>
      <c r="AV33" s="105"/>
      <c r="AW33" s="105"/>
      <c r="AX33" s="105"/>
      <c r="AY33" s="105"/>
      <c r="AZ33" s="106"/>
      <c r="BA33" s="107" t="s">
        <v>141</v>
      </c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8"/>
      <c r="BT33" s="133">
        <v>0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5"/>
      <c r="CL33" s="133">
        <f>BT33/('[1]хар-ка по 75-му'!$E$45+'[1]хар-ка по 75-му'!F48)/12</f>
        <v>0</v>
      </c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</row>
    <row r="34" spans="1:108" ht="17.25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4"/>
      <c r="AS34" s="115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36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8"/>
      <c r="CL34" s="136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8"/>
    </row>
    <row r="35" spans="1:108" ht="15.75" customHeight="1">
      <c r="A35" s="102"/>
      <c r="B35" s="103" t="s">
        <v>150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4"/>
      <c r="AS35" s="102"/>
      <c r="AT35" s="105">
        <v>3</v>
      </c>
      <c r="AU35" s="105"/>
      <c r="AV35" s="105"/>
      <c r="AW35" s="105"/>
      <c r="AX35" s="105"/>
      <c r="AY35" s="105"/>
      <c r="AZ35" s="106"/>
      <c r="BA35" s="107" t="s">
        <v>141</v>
      </c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8"/>
      <c r="BT35" s="133">
        <f>(('[1]оплата труда'!M68+'[1]материалы'!G60+'[1]Охрана труда'!F48)*DH16)</f>
        <v>616.8497814159072</v>
      </c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5"/>
      <c r="CL35" s="133">
        <f>BT35/('[1]хар-ка по 75-му'!$E$45+'[1]хар-ка по 75-му'!F48)/12</f>
        <v>0.569259672772155</v>
      </c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08" ht="35.25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4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7"/>
      <c r="BT36" s="136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8"/>
      <c r="CL36" s="136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8"/>
    </row>
    <row r="37" spans="1:108" ht="47.25" customHeight="1">
      <c r="A37" s="102"/>
      <c r="B37" s="103" t="s">
        <v>151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  <c r="AS37" s="102"/>
      <c r="AT37" s="103" t="s">
        <v>152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4"/>
      <c r="BT37" s="133">
        <f>(('[1]оплата труда'!M81+'[1]материалы'!G70+'[1]Охрана труда'!F49)*DH16)*1</f>
        <v>1616.4720070622445</v>
      </c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5"/>
      <c r="CL37" s="133">
        <f>BT37/('[1]хар-ка по 75-му'!E45+'[1]хар-ка по 75-му'!F48)/12</f>
        <v>1.4917608038595835</v>
      </c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ht="15.7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4"/>
      <c r="AT38" s="37" t="s">
        <v>153</v>
      </c>
      <c r="AU38" s="37"/>
      <c r="AV38" s="37"/>
      <c r="AW38" s="37"/>
      <c r="AX38" s="37"/>
      <c r="AY38" s="37"/>
      <c r="AZ38" s="94"/>
      <c r="BA38" s="38"/>
      <c r="BB38" s="38"/>
      <c r="BC38" s="38"/>
      <c r="BD38" s="38"/>
      <c r="BE38" s="90">
        <v>2</v>
      </c>
      <c r="BF38" s="90"/>
      <c r="BG38" s="90"/>
      <c r="BH38" s="90"/>
      <c r="BI38" s="90"/>
      <c r="BJ38" s="90"/>
      <c r="BK38" s="38"/>
      <c r="BL38" s="38" t="s">
        <v>154</v>
      </c>
      <c r="BN38" s="38"/>
      <c r="BO38" s="38"/>
      <c r="BP38" s="38"/>
      <c r="BQ38" s="38"/>
      <c r="BR38" s="38"/>
      <c r="BS38" s="127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73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</row>
    <row r="39" spans="1:108" ht="32.2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4"/>
      <c r="AS39" s="128"/>
      <c r="AT39" s="113" t="s">
        <v>155</v>
      </c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4"/>
      <c r="BT39" s="136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8"/>
      <c r="CL39" s="136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</row>
    <row r="40" spans="1:108" ht="14.25" customHeight="1">
      <c r="A40" s="129"/>
      <c r="B40" s="103" t="s">
        <v>156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4"/>
      <c r="AS40" s="130" t="s">
        <v>157</v>
      </c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2"/>
      <c r="BT40" s="133">
        <f>'[1]ЖБО'!F88</f>
        <v>8174.97119777734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5"/>
      <c r="CL40" s="133">
        <f>BT40/'[1]хар-ка по 75-му'!E45/12</f>
        <v>7.544270208358565</v>
      </c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ht="3.75" customHeight="1">
      <c r="A41" s="12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4"/>
      <c r="AS41" s="115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7"/>
      <c r="BT41" s="136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8"/>
      <c r="CL41" s="136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8"/>
    </row>
    <row r="42" spans="1:108" ht="15.75" customHeight="1">
      <c r="A42" s="102"/>
      <c r="B42" s="103" t="s">
        <v>158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4"/>
      <c r="AS42" s="130" t="s">
        <v>157</v>
      </c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2"/>
      <c r="BT42" s="133">
        <f>CL42*('[1]хар-ка по 75-му'!$E$45+'[1]хар-ка по 75-му'!F48)*12</f>
        <v>1070.6868</v>
      </c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5"/>
      <c r="CL42" s="133">
        <f>'[1]ТБО'!G7</f>
        <v>0.9880830564784052</v>
      </c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</row>
    <row r="43" spans="1:108" ht="31.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4"/>
      <c r="AS43" s="115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7"/>
      <c r="BT43" s="136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8"/>
      <c r="CL43" s="136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8"/>
    </row>
    <row r="44" spans="1:108" ht="17.25" customHeight="1">
      <c r="A44" s="42" t="s">
        <v>159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ht="15.75" customHeight="1">
      <c r="A45" s="102"/>
      <c r="B45" s="103" t="s">
        <v>160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4"/>
      <c r="AS45" s="102"/>
      <c r="AT45" s="105">
        <v>0</v>
      </c>
      <c r="AU45" s="105"/>
      <c r="AV45" s="105"/>
      <c r="AW45" s="105"/>
      <c r="AX45" s="105"/>
      <c r="AY45" s="105"/>
      <c r="AZ45" s="106"/>
      <c r="BA45" s="121" t="s">
        <v>161</v>
      </c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2"/>
      <c r="BT45" s="133">
        <f>(('[1]оплата труда'!M91+'[1]материалы'!G81+'[1]Охрана труда'!F73)*DH16)</f>
        <v>0</v>
      </c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5"/>
      <c r="CL45" s="133">
        <f>BT45/('[1]хар-ка по 75-му'!E45+'[1]хар-ка по 75-му'!F48)/12</f>
        <v>0</v>
      </c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</row>
    <row r="46" spans="1:108" ht="17.2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4"/>
      <c r="AS46" s="115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36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8"/>
      <c r="CL46" s="136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8"/>
    </row>
    <row r="47" spans="1:108" ht="15.75" customHeight="1">
      <c r="A47" s="102"/>
      <c r="B47" s="103" t="s">
        <v>162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  <c r="AS47" s="102"/>
      <c r="AT47" s="105">
        <v>0</v>
      </c>
      <c r="AU47" s="105"/>
      <c r="AV47" s="105"/>
      <c r="AW47" s="105"/>
      <c r="AX47" s="105"/>
      <c r="AY47" s="105"/>
      <c r="AZ47" s="106"/>
      <c r="BA47" s="121" t="s">
        <v>161</v>
      </c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2"/>
      <c r="BT47" s="133">
        <f>('[1]оплата труда'!M108+'[1]материалы'!I94+'[1]Охрана труда'!F74)</f>
        <v>0</v>
      </c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3">
        <f>BT47/('[1]хар-ка по 75-му'!E45+'[1]хар-ка по 75-му'!F48)/12</f>
        <v>0</v>
      </c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ht="63.7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4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7"/>
      <c r="BT48" s="136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8"/>
      <c r="CL48" s="136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</row>
    <row r="49" spans="1:108" ht="31.5" customHeight="1">
      <c r="A49" s="102"/>
      <c r="B49" s="103" t="s">
        <v>163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  <c r="AS49" s="102"/>
      <c r="AT49" s="103" t="s">
        <v>164</v>
      </c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133">
        <f>(('[1]оплата труда'!M116+'[1]материалы'!H102+'[1]Охрана труда'!F75)*DH16)</f>
        <v>0</v>
      </c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5"/>
      <c r="CL49" s="133">
        <f>BT49/('[1]хар-ка по 75-му'!E45+'[1]хар-ка по 75-му'!F48)/12</f>
        <v>0</v>
      </c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</row>
    <row r="50" spans="1:108" ht="15.75" customHeight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  <c r="AS50" s="124"/>
      <c r="AT50" s="37" t="s">
        <v>165</v>
      </c>
      <c r="AU50" s="37"/>
      <c r="AV50" s="37"/>
      <c r="AW50" s="37"/>
      <c r="AX50" s="37"/>
      <c r="AY50" s="37"/>
      <c r="AZ50" s="94"/>
      <c r="BA50" s="38"/>
      <c r="BB50" s="38"/>
      <c r="BC50" s="38"/>
      <c r="BD50" s="38"/>
      <c r="BE50" s="90" t="s">
        <v>166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127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5"/>
      <c r="CL50" s="173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</row>
    <row r="51" spans="1:108" ht="49.5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28"/>
      <c r="AT51" s="113" t="s">
        <v>167</v>
      </c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4"/>
      <c r="BT51" s="136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8"/>
      <c r="CL51" s="136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8"/>
    </row>
    <row r="52" spans="1:108" ht="15" customHeight="1">
      <c r="A52" s="129"/>
      <c r="B52" s="103" t="s">
        <v>168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4"/>
      <c r="AS52" s="124"/>
      <c r="AT52" s="100">
        <v>0</v>
      </c>
      <c r="AU52" s="100"/>
      <c r="AV52" s="100"/>
      <c r="AW52" s="100"/>
      <c r="AX52" s="100"/>
      <c r="AY52" s="100"/>
      <c r="AZ52" s="139"/>
      <c r="BA52" s="140" t="s">
        <v>161</v>
      </c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41"/>
      <c r="BT52" s="133">
        <f>('[1]оплата труда'!M126+'[1]оплата труда'!M137+'[1]материалы'!H111+'[1]Охрана труда'!F76)*DH16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5"/>
      <c r="CL52" s="133">
        <f>BT52/('[1]хар-ка по 75-му'!E45+'[1]хар-ка по 75-му'!F48)/12</f>
        <v>0</v>
      </c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</row>
    <row r="53" spans="1:108" ht="17.25" customHeight="1">
      <c r="A53" s="12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4"/>
      <c r="AS53" s="124"/>
      <c r="AT53" s="142"/>
      <c r="AU53" s="142"/>
      <c r="AV53" s="142"/>
      <c r="AW53" s="142"/>
      <c r="AX53" s="142"/>
      <c r="AY53" s="142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41"/>
      <c r="BT53" s="136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8"/>
      <c r="CL53" s="136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8"/>
    </row>
    <row r="54" spans="1:108" ht="15.75" customHeight="1">
      <c r="A54" s="102"/>
      <c r="B54" s="103" t="s">
        <v>169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4"/>
      <c r="AS54" s="102"/>
      <c r="AT54" s="105">
        <v>0</v>
      </c>
      <c r="AU54" s="105"/>
      <c r="AV54" s="105"/>
      <c r="AW54" s="105"/>
      <c r="AX54" s="105"/>
      <c r="AY54" s="105"/>
      <c r="AZ54" s="106"/>
      <c r="BA54" s="121" t="s">
        <v>170</v>
      </c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2"/>
      <c r="BT54" s="133">
        <v>0</v>
      </c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5"/>
      <c r="CL54" s="133">
        <f>BT54/('[1]хар-ка по 75-му'!E45+'[1]хар-ка по 75-му'!F48)/12</f>
        <v>0</v>
      </c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5"/>
    </row>
    <row r="55" spans="1:108" ht="16.5" customHeight="1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4"/>
      <c r="AS55" s="115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7"/>
      <c r="BT55" s="136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8"/>
      <c r="CL55" s="136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</row>
    <row r="56" spans="1:108" ht="17.25" customHeight="1">
      <c r="A56" s="42" t="s">
        <v>171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1"/>
    </row>
    <row r="57" spans="1:108" ht="32.25" customHeight="1">
      <c r="A57" s="102"/>
      <c r="B57" s="103" t="s">
        <v>172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4"/>
      <c r="AS57" s="102"/>
      <c r="AT57" s="103" t="s">
        <v>173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4"/>
      <c r="BT57" s="133">
        <f>(('[1]оплата труда'!M172+'[1]материалы'!H139+'[1]Охрана труда'!F220)*DH16)</f>
        <v>183.7163511341158</v>
      </c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5"/>
      <c r="CL57" s="133">
        <f>BT57/('[1]хар-ка по 75-му'!E45+'[1]хар-ка по 75-му'!F48)/12</f>
        <v>0.16954259056304521</v>
      </c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5"/>
    </row>
    <row r="58" spans="1:108" ht="15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6"/>
      <c r="AS58" s="124"/>
      <c r="AT58" s="37" t="s">
        <v>174</v>
      </c>
      <c r="AU58" s="37"/>
      <c r="AV58" s="37"/>
      <c r="AW58" s="37"/>
      <c r="AX58" s="37"/>
      <c r="AY58" s="37"/>
      <c r="AZ58" s="94"/>
      <c r="BA58" s="38"/>
      <c r="BB58" s="38"/>
      <c r="BC58" s="38"/>
      <c r="BD58" s="38"/>
      <c r="BE58" s="90">
        <v>0</v>
      </c>
      <c r="BF58" s="90"/>
      <c r="BG58" s="90"/>
      <c r="BH58" s="90"/>
      <c r="BI58" s="90"/>
      <c r="BJ58" s="90"/>
      <c r="BK58" s="38"/>
      <c r="BL58" s="38" t="s">
        <v>175</v>
      </c>
      <c r="BN58" s="38"/>
      <c r="BO58" s="38"/>
      <c r="BP58" s="38"/>
      <c r="BQ58" s="38"/>
      <c r="BR58" s="38"/>
      <c r="BS58" s="127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5"/>
      <c r="CL58" s="173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ht="63" customHeight="1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6"/>
      <c r="AS59" s="124"/>
      <c r="AT59" s="125" t="s">
        <v>176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6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3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15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6"/>
      <c r="AS60" s="124"/>
      <c r="AT60" s="90">
        <v>0</v>
      </c>
      <c r="AU60" s="90"/>
      <c r="AV60" s="90"/>
      <c r="AW60" s="90"/>
      <c r="AX60" s="90"/>
      <c r="AY60" s="90"/>
      <c r="AZ60" s="94"/>
      <c r="BA60" s="143" t="s">
        <v>177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</row>
    <row r="61" spans="1:108" ht="79.5" customHeight="1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6"/>
      <c r="AS61" s="124"/>
      <c r="AT61" s="125" t="s">
        <v>178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6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5"/>
      <c r="CL61" s="173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</row>
    <row r="62" spans="1:108" ht="15.75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6"/>
      <c r="AS62" s="124"/>
      <c r="AT62" s="90">
        <v>2</v>
      </c>
      <c r="AU62" s="90"/>
      <c r="AV62" s="90"/>
      <c r="AW62" s="90"/>
      <c r="AX62" s="90"/>
      <c r="AY62" s="90"/>
      <c r="AZ62" s="94"/>
      <c r="BA62" s="143" t="s">
        <v>161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5"/>
      <c r="CL62" s="173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</row>
    <row r="63" spans="1:108" ht="3" customHeight="1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4"/>
      <c r="AS63" s="128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5"/>
      <c r="BT63" s="136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8"/>
      <c r="CL63" s="136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</row>
    <row r="64" spans="1:108" ht="21.75" customHeight="1">
      <c r="A64" s="112"/>
      <c r="B64" s="103" t="s">
        <v>179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4"/>
      <c r="AS64" s="102"/>
      <c r="AT64" s="146" t="s">
        <v>157</v>
      </c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7"/>
      <c r="BT64" s="133">
        <f>'[1]оплата труда'!M182+'[1]Охрана труда'!F221+'[1]материалы'!H149</f>
        <v>0</v>
      </c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5"/>
      <c r="CL64" s="133">
        <f>BT64/('[1]хар-ка по 75-му'!E45+'[1]хар-ка по 75-му'!F48)/12</f>
        <v>0</v>
      </c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5"/>
    </row>
    <row r="65" spans="1:108" ht="9.75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4"/>
      <c r="AS65" s="115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36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8"/>
      <c r="CL65" s="136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8"/>
    </row>
    <row r="66" spans="1:108" ht="25.5" customHeight="1">
      <c r="A66" s="129"/>
      <c r="B66" s="103" t="str">
        <f>'[1]оплата труда'!A184</f>
        <v>18. Ремонт фундаментов под стенами существующих зданий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4"/>
      <c r="AS66" s="146" t="s">
        <v>157</v>
      </c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7"/>
      <c r="BS66" s="148"/>
      <c r="BT66" s="133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5"/>
      <c r="CL66" s="133">
        <f>BT66/('[1]хар-ка по 75-му'!E45+'[1]хар-ка по 75-му'!F48)/12*'[1]перечень по 75-му'!DH16</f>
        <v>0.9327857181330215</v>
      </c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5"/>
    </row>
    <row r="67" spans="1:108" ht="9" customHeight="1">
      <c r="A67" s="12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4"/>
      <c r="AS67" s="149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150"/>
      <c r="BT67" s="136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8"/>
      <c r="CL67" s="136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</row>
    <row r="68" spans="1:108" ht="25.5" customHeight="1">
      <c r="A68" s="129"/>
      <c r="B68" s="103" t="str">
        <f>'[1]оплата труда'!A228</f>
        <v>19. Устранение повреждений ступеней, полов в местах общего пользования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4"/>
      <c r="AS68" s="130" t="s">
        <v>157</v>
      </c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2"/>
      <c r="BT68" s="133">
        <f>('[1]оплата труда'!M236+'[1]оплата труда'!M246+'[1]материалы'!H186+'[1]Охрана труда'!F223)</f>
        <v>0</v>
      </c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5"/>
      <c r="CL68" s="133">
        <f>BT68/('[1]хар-ка по 75-му'!E45+'[1]хар-ка по 75-му'!F48)/12</f>
        <v>0</v>
      </c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5"/>
    </row>
    <row r="69" spans="1:108" ht="21" customHeight="1">
      <c r="A69" s="12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4"/>
      <c r="AS69" s="115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7"/>
      <c r="BT69" s="136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8"/>
      <c r="CL69" s="136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8"/>
    </row>
    <row r="70" spans="1:108" ht="25.5" customHeight="1">
      <c r="A70" s="129"/>
      <c r="B70" s="103" t="str">
        <f>'[1]оплата труда'!A248</f>
        <v>20. Частичный ремонт кровли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4"/>
      <c r="AS70" s="130" t="s">
        <v>157</v>
      </c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2"/>
      <c r="BT70" s="133">
        <f>'[1]оплата труда'!M258+'[1]Охрана труда'!F224+'[1]материалы'!H199</f>
        <v>467.0245765674919</v>
      </c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5"/>
      <c r="CL70" s="133">
        <f>BT70/('[1]хар-ка по 75-му'!E45+'[1]хар-ка по 75-му'!F48)/12</f>
        <v>0.4309935184269951</v>
      </c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5"/>
    </row>
    <row r="71" spans="1:108" ht="4.5" customHeight="1">
      <c r="A71" s="12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4"/>
      <c r="AS71" s="115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7"/>
      <c r="BT71" s="136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8"/>
      <c r="CL71" s="136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8"/>
    </row>
    <row r="72" spans="1:108" ht="25.5" customHeight="1">
      <c r="A72" s="129"/>
      <c r="B72" s="103" t="s">
        <v>180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4"/>
      <c r="AS72" s="130" t="s">
        <v>157</v>
      </c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2"/>
      <c r="BT72" s="133">
        <f>'[1]оплата труда'!M270+'[1]Охрана труда'!F225+'[1]материалы'!H208</f>
        <v>0</v>
      </c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5"/>
      <c r="CL72" s="133">
        <f>BT72/('[1]хар-ка по 75-му'!E45+'[1]хар-ка по 75-му'!F48)/12</f>
        <v>0</v>
      </c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</row>
    <row r="73" spans="1:108" ht="9" customHeight="1">
      <c r="A73" s="12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4"/>
      <c r="AS73" s="149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150"/>
      <c r="BT73" s="136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8"/>
      <c r="CL73" s="136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8"/>
    </row>
    <row r="74" spans="2:108" ht="25.5" customHeight="1">
      <c r="B74" s="103" t="str">
        <f>'[1]оплата труда'!A272</f>
        <v>22. Устранение засоров внутренних канализационных трубопроводов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4"/>
      <c r="AS74" s="130" t="s">
        <v>157</v>
      </c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2"/>
      <c r="BT74" s="133">
        <f>'[1]оплата труда'!M278+'[1]Охрана труда'!F226+'[1]материалы'!H214</f>
        <v>0</v>
      </c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5"/>
      <c r="CL74" s="133">
        <f>BT74/('[1]хар-ка по 75-му'!$E$45+'[1]хар-ка по 75-му'!$F$48)/12</f>
        <v>0</v>
      </c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5"/>
    </row>
    <row r="75" spans="1:112" ht="25.5" customHeight="1">
      <c r="A75" s="151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4"/>
      <c r="AS75" s="149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150"/>
      <c r="BT75" s="136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8"/>
      <c r="CL75" s="136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8"/>
      <c r="DH75" s="152"/>
    </row>
    <row r="76" spans="1:108" ht="16.5" customHeight="1">
      <c r="A76" s="153"/>
      <c r="B76" s="154" t="str">
        <f>'[1]оплата труда'!A280</f>
        <v>23. Притирка  запорной  арматуры без снятия с места в системе отопления         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4"/>
      <c r="AS76" s="130" t="s">
        <v>157</v>
      </c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2"/>
      <c r="BT76" s="133">
        <f>'[1]оплата труда'!M287+'[1]Охрана труда'!F227+'[1]материалы'!H220</f>
        <v>0</v>
      </c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5"/>
      <c r="CL76" s="133">
        <f>BT76/('[1]хар-ка по 75-му'!$E$45+'[1]хар-ка по 75-му'!$F$48)/12</f>
        <v>0</v>
      </c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</row>
    <row r="77" spans="1:108" ht="30" customHeight="1">
      <c r="A77" s="153"/>
      <c r="B77" s="155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4"/>
      <c r="AS77" s="149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50"/>
      <c r="BT77" s="136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8"/>
      <c r="CL77" s="136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8"/>
    </row>
    <row r="78" spans="1:108" ht="16.5" customHeight="1">
      <c r="A78" s="153"/>
      <c r="B78" s="154" t="str">
        <f>'[1]оплата труда'!A289</f>
        <v>24. Укрепление крючков для  труб и приборов центрального отопления. 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4"/>
      <c r="AS78" s="130" t="s">
        <v>157</v>
      </c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2"/>
      <c r="BT78" s="133">
        <f>'[1]оплата труда'!M295+'[1]Охрана труда'!F228+'[1]материалы'!H227</f>
        <v>0</v>
      </c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5"/>
      <c r="CL78" s="133">
        <f>BT78/('[1]хар-ка по 75-му'!$E$45+'[1]хар-ка по 75-му'!$F$48)/12</f>
        <v>0</v>
      </c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5"/>
    </row>
    <row r="79" spans="1:108" ht="16.5" customHeight="1">
      <c r="A79" s="153"/>
      <c r="B79" s="155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4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6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8"/>
      <c r="CL79" s="136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8"/>
    </row>
    <row r="80" spans="1:108" ht="16.5" customHeight="1">
      <c r="A80" s="153"/>
      <c r="B80" s="154" t="str">
        <f>'[1]оплата труда'!A297</f>
        <v>25. Ликвидация воздушных пробок в системе отопления в стояке.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4"/>
      <c r="AS80" s="130" t="s">
        <v>157</v>
      </c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2"/>
      <c r="BT80" s="133">
        <f>'[1]оплата труда'!M302+'[1]Охрана труда'!F229+'[1]материалы'!C230</f>
        <v>0</v>
      </c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5"/>
      <c r="CL80" s="133">
        <f>BT80/('[1]хар-ка по 75-му'!$E$45+'[1]хар-ка по 75-му'!$F$48)/12</f>
        <v>0</v>
      </c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5"/>
    </row>
    <row r="81" spans="1:108" ht="16.5" customHeight="1">
      <c r="A81" s="153"/>
      <c r="B81" s="155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4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6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8"/>
      <c r="CL81" s="136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8"/>
    </row>
    <row r="82" spans="1:108" ht="16.5" customHeight="1">
      <c r="A82" s="153"/>
      <c r="B82" s="154" t="str">
        <f>'[1]оплата труда'!A305</f>
        <v>26. Восстановление    разрушенной тепловой изоляции   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4"/>
      <c r="AS82" s="130" t="s">
        <v>157</v>
      </c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2"/>
      <c r="BT82" s="133">
        <f>'[1]оплата труда'!M312+'[1]Охрана труда'!F230+'[1]материалы'!H237</f>
        <v>0</v>
      </c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5"/>
      <c r="CL82" s="133">
        <f>BT82/('[1]хар-ка по 75-му'!$E$45+'[1]хар-ка по 75-му'!$F$48)/12</f>
        <v>0</v>
      </c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5"/>
    </row>
    <row r="83" spans="1:108" ht="16.5" customHeight="1">
      <c r="A83" s="153"/>
      <c r="B83" s="155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4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6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8"/>
      <c r="CL83" s="136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8"/>
    </row>
    <row r="84" spans="1:108" ht="16.5" customHeight="1">
      <c r="A84" s="153"/>
      <c r="B84" s="154" t="str">
        <f>'[1]оплата труда'!A314</f>
        <v>27. Осмотр системы  центрального отопления  (квартирные устройства)  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4"/>
      <c r="AS84" s="130" t="s">
        <v>157</v>
      </c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2"/>
      <c r="BT84" s="133">
        <f>'[1]оплата труда'!M319+'[1]Охрана труда'!F231+'[1]материалы'!C240</f>
        <v>0</v>
      </c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5"/>
      <c r="CL84" s="133">
        <f>BT84/('[1]хар-ка по 75-му'!$E$45+'[1]хар-ка по 75-му'!$F$48)/12</f>
        <v>0</v>
      </c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5"/>
    </row>
    <row r="85" spans="1:108" ht="31.5" customHeight="1">
      <c r="A85" s="129"/>
      <c r="B85" s="155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4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6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8"/>
      <c r="CL85" s="136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8"/>
    </row>
    <row r="86" spans="1:108" ht="31.5" customHeight="1">
      <c r="A86" s="129"/>
      <c r="B86" s="103" t="str">
        <f>'[1]оплата труда'!A321</f>
        <v>28.Проверка устройств отопления в чердачных и подвальных помещениях.       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4"/>
      <c r="AS86" s="130" t="s">
        <v>157</v>
      </c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2"/>
      <c r="BT86" s="133">
        <f>'[1]оплата труда'!M327+'[1]Охрана труда'!F232+'[1]материалы'!C243</f>
        <v>0</v>
      </c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5"/>
      <c r="CL86" s="133">
        <f>BT86/('[1]хар-ка по 75-му'!$E$45+'[1]хар-ка по 75-му'!$F$48)/12</f>
        <v>0</v>
      </c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5"/>
    </row>
    <row r="87" spans="1:108" ht="31.5" customHeight="1">
      <c r="A87" s="12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4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6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8"/>
      <c r="CL87" s="136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8"/>
    </row>
    <row r="88" spans="1:108" ht="31.5" customHeight="1">
      <c r="A88" s="129"/>
      <c r="B88" s="103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4"/>
      <c r="AS88" s="130" t="s">
        <v>157</v>
      </c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2"/>
      <c r="BT88" s="133">
        <f>'[1]оплата труда'!M337+'[1]Охрана труда'!F233+'[1]материалы'!H256</f>
        <v>0</v>
      </c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5"/>
      <c r="CL88" s="133">
        <f>BT88/('[1]хар-ка по 75-му'!$E$45+'[1]хар-ка по 75-му'!$F$48)/12</f>
        <v>0</v>
      </c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5"/>
    </row>
    <row r="89" spans="1:108" ht="31.5" customHeight="1">
      <c r="A89" s="12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4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6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8"/>
      <c r="CL89" s="136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8"/>
    </row>
    <row r="90" spans="1:108" ht="31.5" customHeight="1">
      <c r="A90" s="129"/>
      <c r="B90" s="103" t="str">
        <f>'[1]оплата труда'!A340</f>
        <v>30. Замена  неисправных  участков электрической сети здания    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4"/>
      <c r="AS90" s="130" t="s">
        <v>157</v>
      </c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2"/>
      <c r="BT90" s="133">
        <f>'[1]оплата труда'!M347+'[1]Охрана труда'!F234+'[1]материалы'!H265</f>
        <v>135.27589080974738</v>
      </c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5"/>
      <c r="CL90" s="133">
        <f>BT90/('[1]хар-ка по 75-му'!$E$45+'[1]хар-ка по 75-му'!$F$48)/12</f>
        <v>0.1248393233755513</v>
      </c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5"/>
    </row>
    <row r="91" spans="1:108" ht="13.5" customHeight="1">
      <c r="A91" s="12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4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6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8"/>
      <c r="CL91" s="136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8"/>
    </row>
    <row r="92" spans="1:108" ht="19.5" customHeight="1">
      <c r="A92" s="129"/>
      <c r="B92" s="103" t="str">
        <f>'[1]оплата труда'!A350</f>
        <v>31. Ремонт щитов.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4"/>
      <c r="AS92" s="130" t="s">
        <v>157</v>
      </c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2"/>
      <c r="BT92" s="133">
        <f>'[1]оплата труда'!M356+'[1]Охрана труда'!F235+'[1]материалы'!H280</f>
        <v>0</v>
      </c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5"/>
      <c r="CL92" s="133">
        <f>BT92/('[1]хар-ка по 75-му'!$E$45+'[1]хар-ка по 75-му'!$F$48)/12</f>
        <v>0</v>
      </c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5"/>
    </row>
    <row r="93" spans="1:108" ht="21" customHeight="1">
      <c r="A93" s="12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4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6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8"/>
      <c r="CL93" s="136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8"/>
    </row>
    <row r="94" spans="1:108" ht="21" customHeight="1">
      <c r="A94" s="129"/>
      <c r="B94" s="103" t="str">
        <f>'[1]оплата труда'!A358</f>
        <v>32. Ремонт внутренней штукатурки отдельным местами (стены подъезда)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4"/>
      <c r="AS94" s="130" t="s">
        <v>157</v>
      </c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2"/>
      <c r="BT94" s="133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5"/>
      <c r="CL94" s="133">
        <f>BT94/('[1]хар-ка по 75-му'!$E$45+'[1]хар-ка по 75-му'!$F$48)/12</f>
        <v>0</v>
      </c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5"/>
    </row>
    <row r="95" spans="1:108" ht="29.25" customHeight="1">
      <c r="A95" s="12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4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6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8"/>
      <c r="CL95" s="136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8"/>
    </row>
    <row r="96" spans="1:108" ht="21" customHeight="1">
      <c r="A96" s="129"/>
      <c r="B96" s="103" t="str">
        <f>'[1]оплата труда'!A391</f>
        <v>33. Смена отдельных досок наружной обшивки деревянных стен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4"/>
      <c r="AS96" s="130" t="s">
        <v>157</v>
      </c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2"/>
      <c r="BT96" s="133">
        <f>'[1]оплата труда'!M398+'[1]Охрана труда'!F238+'[1]материалы'!H313</f>
        <v>324.9131141251543</v>
      </c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5"/>
      <c r="CL96" s="133">
        <f>BT96/('[1]хар-ка по 75-му'!$E$45+'[1]хар-ка по 75-му'!$F$48)/12</f>
        <v>0.29984598941044144</v>
      </c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5"/>
    </row>
    <row r="97" spans="1:108" ht="35.25" customHeight="1">
      <c r="A97" s="12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4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6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8"/>
      <c r="CL97" s="136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8"/>
    </row>
    <row r="98" spans="1:108" ht="111" customHeight="1">
      <c r="A98" s="129"/>
      <c r="B98" s="159" t="s">
        <v>181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60"/>
      <c r="AS98" s="128"/>
      <c r="AT98" s="161" t="s">
        <v>182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76">
        <f>CL98*('[1]хар-ка по 75-му'!E45+'[1]хар-ка по 75-му'!F48)*12</f>
        <v>220.332</v>
      </c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8"/>
      <c r="CL98" s="176">
        <f>'[1]Аварийная служба'!B6/3</f>
        <v>0.20333333333333334</v>
      </c>
      <c r="CM98" s="177"/>
      <c r="CN98" s="177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177"/>
      <c r="DB98" s="177"/>
      <c r="DC98" s="177"/>
      <c r="DD98" s="178"/>
    </row>
    <row r="99" spans="1:108" ht="15.75" customHeight="1">
      <c r="A99" s="102"/>
      <c r="B99" s="103" t="s">
        <v>183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4"/>
      <c r="AS99" s="102"/>
      <c r="AT99" s="105">
        <v>0</v>
      </c>
      <c r="AU99" s="105"/>
      <c r="AV99" s="105"/>
      <c r="AW99" s="105"/>
      <c r="AX99" s="105"/>
      <c r="AY99" s="105"/>
      <c r="AZ99" s="106"/>
      <c r="BA99" s="121" t="s">
        <v>161</v>
      </c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2"/>
      <c r="BT99" s="133">
        <f>CL99*'[1]хар-ка по 75-му'!E45*12*AT99</f>
        <v>0</v>
      </c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5"/>
      <c r="CL99" s="133">
        <f>5/12*AT99</f>
        <v>0</v>
      </c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5"/>
    </row>
    <row r="100" spans="1:108" ht="3" customHeight="1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4"/>
      <c r="AS100" s="115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7"/>
      <c r="BT100" s="136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8"/>
      <c r="CL100" s="136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8"/>
    </row>
    <row r="101" spans="1:108" ht="15.75" customHeight="1">
      <c r="A101" s="102"/>
      <c r="B101" s="103" t="s">
        <v>184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4"/>
      <c r="AS101" s="102"/>
      <c r="AT101" s="105">
        <v>0</v>
      </c>
      <c r="AU101" s="105"/>
      <c r="AV101" s="105"/>
      <c r="AW101" s="105"/>
      <c r="AX101" s="105"/>
      <c r="AY101" s="105"/>
      <c r="AZ101" s="106"/>
      <c r="BA101" s="121" t="s">
        <v>161</v>
      </c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2"/>
      <c r="BT101" s="133">
        <f>CL101*'[1]хар-ка по 75-му'!E45*12</f>
        <v>0</v>
      </c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5"/>
      <c r="CL101" s="133">
        <v>0</v>
      </c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5"/>
    </row>
    <row r="102" spans="1:108" ht="3" customHeight="1">
      <c r="A102" s="112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4"/>
      <c r="AS102" s="115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7"/>
      <c r="BT102" s="136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8"/>
      <c r="CL102" s="136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8"/>
    </row>
    <row r="103" spans="1:115" ht="17.25" customHeight="1">
      <c r="A103" s="112"/>
      <c r="B103" s="48" t="s">
        <v>185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2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1"/>
      <c r="BT103" s="176">
        <f>BT22+BT24+BT26+BT28+BT31+BT33+BT35+BT37+BT40+BT42+BT45+BT47+BT49+BT52+BT54+BT57+BT64+BT66+BT68+BT70+BT72+BT74+BT76+BT78+BT80+BT82+BT84+BT86+BT88+BT90+BT92+BT94+BT96+BT98+BT99+BT101</f>
        <v>14596.899046965334</v>
      </c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  <c r="CL103" s="176">
        <f>CL22+CL24+CL26+CL28+CL31+CL33+CL35+CL37+CL40+CL42+CL45+CL47+CL49+CL52+CL54+CL57+CL64+CL66+CL68+CL70+CL72+CL74+CL76+CL78+CL80+CL82+CL84+CL86+CL88+CL90+CL92+CL94+CL96+CL98+CL99+CL101</f>
        <v>13.470744783098315</v>
      </c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8"/>
      <c r="DF103" s="163"/>
      <c r="DG103" s="163"/>
      <c r="DH103" s="163"/>
      <c r="DI103" s="163"/>
      <c r="DJ103" s="163"/>
      <c r="DK103" s="163"/>
    </row>
    <row r="104" spans="1:108" ht="18" customHeight="1">
      <c r="A104" s="42" t="s">
        <v>186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1"/>
    </row>
    <row r="105" spans="1:108" ht="18" customHeight="1">
      <c r="A105" s="164" t="s">
        <v>187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6"/>
      <c r="AS105" s="167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68"/>
      <c r="BT105" s="176">
        <f>BT103*0.12</f>
        <v>1751.6278856358401</v>
      </c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8"/>
      <c r="CL105" s="176">
        <f>BT105/('[1]хар-ка по 75-му'!E45+'[1]хар-ка по 75-му'!F48)/12</f>
        <v>1.6164893739717978</v>
      </c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8"/>
    </row>
    <row r="106" spans="1:108" ht="18" customHeight="1">
      <c r="A106" s="167" t="s">
        <v>188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68"/>
    </row>
    <row r="107" spans="1:148" ht="15.75">
      <c r="A107" s="164" t="s">
        <v>189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6"/>
      <c r="AS107" s="167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68"/>
      <c r="BT107" s="176">
        <f>BT105+BT103</f>
        <v>16348.526932601175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8"/>
      <c r="CL107" s="176">
        <f>CL103+CL105</f>
        <v>15.087234157070112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8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</row>
    <row r="109" spans="3:87" ht="15.75">
      <c r="C109" s="1"/>
      <c r="D109" s="170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K111" s="5" t="s">
        <v>127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74">
      <selection activeCell="DT287" sqref="DT28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</row>
    <row r="5" spans="52:108" ht="15.75"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18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18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 t="s">
        <v>6</v>
      </c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8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18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5"/>
      <c r="BI13" s="85"/>
      <c r="BJ13" s="85"/>
      <c r="BK13" s="85"/>
      <c r="BL13" s="85"/>
      <c r="BM13" s="2" t="s">
        <v>130</v>
      </c>
      <c r="BN13" s="2"/>
      <c r="BO13" s="2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2" customFormat="1" ht="16.5">
      <c r="A15" s="181" t="s">
        <v>132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9" t="str">
        <f>'[1]перечень по 75-му'!AF19</f>
        <v>Грзнова 32 А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4"/>
      <c r="B24" s="103" t="s">
        <v>196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4"/>
      <c r="AS24" s="102"/>
      <c r="AT24" s="105"/>
      <c r="AU24" s="105"/>
      <c r="AV24" s="105"/>
      <c r="AW24" s="105"/>
      <c r="AX24" s="105"/>
      <c r="AY24" s="105"/>
      <c r="AZ24" s="106"/>
      <c r="BA24" s="107" t="s">
        <v>141</v>
      </c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8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115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141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198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146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199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161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161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103" t="s">
        <v>201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4"/>
      <c r="AS34" s="102"/>
      <c r="AT34" s="105"/>
      <c r="AU34" s="105"/>
      <c r="AV34" s="105"/>
      <c r="AW34" s="105"/>
      <c r="AX34" s="105"/>
      <c r="AY34" s="105"/>
      <c r="AZ34" s="106"/>
      <c r="BA34" s="121" t="s">
        <v>161</v>
      </c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2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6.5" customHeight="1">
      <c r="A35" s="19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115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7"/>
      <c r="BT35" s="192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4"/>
      <c r="CL35" s="195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5" customHeight="1">
      <c r="A36" s="184"/>
      <c r="B36" s="103" t="s">
        <v>202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4"/>
      <c r="AS36" s="184"/>
      <c r="AT36" s="200"/>
      <c r="AU36" s="200"/>
      <c r="AV36" s="200"/>
      <c r="AW36" s="200"/>
      <c r="AX36" s="200"/>
      <c r="AY36" s="200"/>
      <c r="AZ36" s="201"/>
      <c r="BA36" s="202" t="s">
        <v>161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19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" customHeight="1">
      <c r="A38" s="191"/>
      <c r="B38" s="207" t="s">
        <v>203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5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4"/>
      <c r="B41" s="198" t="s">
        <v>205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141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23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7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207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141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208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141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209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161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103" t="s">
        <v>210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2"/>
      <c r="AT50" s="105"/>
      <c r="AU50" s="105"/>
      <c r="AV50" s="105"/>
      <c r="AW50" s="105"/>
      <c r="AX50" s="105"/>
      <c r="AY50" s="105"/>
      <c r="AZ50" s="106"/>
      <c r="BA50" s="121" t="s">
        <v>161</v>
      </c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2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15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103" t="s">
        <v>211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4"/>
      <c r="AS52" s="184"/>
      <c r="AT52" s="200"/>
      <c r="AU52" s="200"/>
      <c r="AV52" s="200"/>
      <c r="AW52" s="200"/>
      <c r="AX52" s="200"/>
      <c r="AY52" s="200"/>
      <c r="AZ52" s="201"/>
      <c r="BA52" s="215" t="s">
        <v>161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17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9"/>
    </row>
    <row r="53" spans="1:108" ht="15.75">
      <c r="A53" s="191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4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20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2"/>
    </row>
    <row r="54" spans="1:108" ht="49.5" customHeight="1">
      <c r="A54" s="191"/>
      <c r="B54" s="207" t="s">
        <v>212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141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152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28"/>
      <c r="AT58" s="7" t="s">
        <v>153</v>
      </c>
      <c r="AU58" s="7"/>
      <c r="AV58" s="7"/>
      <c r="AW58" s="7"/>
      <c r="AX58" s="7"/>
      <c r="AY58" s="7"/>
      <c r="AZ58" s="231"/>
      <c r="BA58" s="39"/>
      <c r="BB58" s="39"/>
      <c r="BC58" s="39"/>
      <c r="BD58" s="39"/>
      <c r="BE58" s="232"/>
      <c r="BF58" s="232"/>
      <c r="BG58" s="232"/>
      <c r="BH58" s="232"/>
      <c r="BI58" s="232"/>
      <c r="BJ58" s="232"/>
      <c r="BK58" s="231"/>
      <c r="BL58" s="233" t="s">
        <v>154</v>
      </c>
      <c r="BM58" s="231"/>
      <c r="BN58" s="231"/>
      <c r="BO58" s="231"/>
      <c r="BP58" s="231"/>
      <c r="BQ58" s="231"/>
      <c r="BR58" s="231"/>
      <c r="BS58" s="234"/>
      <c r="BT58" s="235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7"/>
      <c r="CL58" s="235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7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23"/>
      <c r="AT59" s="207" t="s">
        <v>155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13" t="s">
        <v>215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4"/>
      <c r="AS60" s="223"/>
      <c r="AT60" s="224" t="s">
        <v>216</v>
      </c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0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20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2"/>
    </row>
    <row r="61" spans="1:108" ht="31.5" customHeight="1">
      <c r="A61" s="191"/>
      <c r="B61" s="159" t="s">
        <v>217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8"/>
      <c r="AT61" s="159" t="s">
        <v>157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8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40"/>
      <c r="CL61" s="241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3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4"/>
      <c r="B63" s="198" t="s">
        <v>219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141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24" t="s">
        <v>220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5"/>
      <c r="AS64" s="223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44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6"/>
      <c r="CL64" s="244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6"/>
    </row>
    <row r="65" spans="1:108" ht="15" customHeight="1">
      <c r="A65" s="247"/>
      <c r="B65" s="198" t="s">
        <v>221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222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4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28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34"/>
      <c r="BT66" s="235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7"/>
      <c r="CL66" s="235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</row>
    <row r="67" spans="1:108" ht="15.75">
      <c r="A67" s="24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30"/>
      <c r="AS67" s="228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4"/>
      <c r="BT67" s="235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7"/>
      <c r="CL67" s="235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23"/>
      <c r="AT68" s="251" t="s">
        <v>224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4"/>
      <c r="B70" s="198" t="s">
        <v>226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161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4"/>
      <c r="B73" s="198" t="s">
        <v>228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229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30"/>
      <c r="AS74" s="228"/>
      <c r="AT74" s="7" t="s">
        <v>230</v>
      </c>
      <c r="AU74" s="7"/>
      <c r="AV74" s="7"/>
      <c r="AW74" s="7"/>
      <c r="AX74" s="7"/>
      <c r="AY74" s="7"/>
      <c r="AZ74" s="231"/>
      <c r="BA74" s="39"/>
      <c r="BB74" s="39"/>
      <c r="BC74" s="39"/>
      <c r="BD74" s="232"/>
      <c r="BE74" s="232"/>
      <c r="BF74" s="232"/>
      <c r="BG74" s="232"/>
      <c r="BH74" s="232"/>
      <c r="BI74" s="232"/>
      <c r="BJ74" s="232"/>
      <c r="BK74" s="39"/>
      <c r="BL74" s="39" t="s">
        <v>175</v>
      </c>
      <c r="BN74" s="39"/>
      <c r="BO74" s="39"/>
      <c r="BP74" s="39"/>
      <c r="BQ74" s="39"/>
      <c r="BR74" s="39"/>
      <c r="BS74" s="234"/>
      <c r="BT74" s="235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7"/>
      <c r="CL74" s="235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7"/>
    </row>
    <row r="75" spans="1:108" ht="15" customHeigh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30"/>
      <c r="AS75" s="228"/>
      <c r="AT75" s="229" t="s">
        <v>231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30"/>
      <c r="BT75" s="235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7"/>
      <c r="CL75" s="235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7"/>
    </row>
    <row r="76" spans="1:108" ht="15.7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30"/>
      <c r="AS76" s="228"/>
      <c r="AT76" s="7" t="s">
        <v>174</v>
      </c>
      <c r="AU76" s="7"/>
      <c r="AV76" s="7"/>
      <c r="AW76" s="7"/>
      <c r="AX76" s="7"/>
      <c r="AY76" s="7"/>
      <c r="AZ76" s="231"/>
      <c r="BA76" s="39"/>
      <c r="BB76" s="39"/>
      <c r="BC76" s="39"/>
      <c r="BD76" s="231"/>
      <c r="BE76" s="232"/>
      <c r="BF76" s="232"/>
      <c r="BG76" s="232"/>
      <c r="BH76" s="232"/>
      <c r="BI76" s="232"/>
      <c r="BJ76" s="232"/>
      <c r="BK76" s="39"/>
      <c r="BL76" s="39" t="s">
        <v>175</v>
      </c>
      <c r="BN76" s="39"/>
      <c r="BO76" s="39"/>
      <c r="BP76" s="39"/>
      <c r="BQ76" s="39"/>
      <c r="BR76" s="39"/>
      <c r="BS76" s="234"/>
      <c r="BT76" s="235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7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7"/>
    </row>
    <row r="77" spans="1:108" ht="1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30"/>
      <c r="AS77" s="228"/>
      <c r="AT77" s="229" t="s">
        <v>232</v>
      </c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30"/>
      <c r="BT77" s="235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7"/>
      <c r="CL77" s="235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7"/>
    </row>
    <row r="78" spans="1:108" ht="15.75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30"/>
      <c r="AS78" s="228"/>
      <c r="AT78" s="7" t="s">
        <v>233</v>
      </c>
      <c r="AU78" s="7"/>
      <c r="AV78" s="7"/>
      <c r="AW78" s="7"/>
      <c r="AX78" s="7"/>
      <c r="AY78" s="7"/>
      <c r="AZ78" s="231"/>
      <c r="BA78" s="39"/>
      <c r="BB78" s="39"/>
      <c r="BC78" s="39"/>
      <c r="BD78" s="231"/>
      <c r="BE78" s="232"/>
      <c r="BF78" s="232"/>
      <c r="BG78" s="232"/>
      <c r="BH78" s="232"/>
      <c r="BI78" s="232"/>
      <c r="BJ78" s="232"/>
      <c r="BK78" s="39"/>
      <c r="BL78" s="39" t="s">
        <v>175</v>
      </c>
      <c r="BN78" s="39"/>
      <c r="BO78" s="39"/>
      <c r="BP78" s="39"/>
      <c r="BQ78" s="39"/>
      <c r="BR78" s="39"/>
      <c r="BS78" s="234"/>
      <c r="BT78" s="235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7"/>
      <c r="CL78" s="235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7"/>
    </row>
    <row r="79" spans="1:108" ht="15" customHeight="1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30"/>
      <c r="AS79" s="228"/>
      <c r="AT79" s="229" t="s">
        <v>234</v>
      </c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30"/>
      <c r="BT79" s="235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7"/>
      <c r="CL79" s="235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7"/>
    </row>
    <row r="80" spans="1:108" ht="15.75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30"/>
      <c r="AS80" s="228"/>
      <c r="AT80" s="232"/>
      <c r="AU80" s="232"/>
      <c r="AV80" s="232"/>
      <c r="AW80" s="232"/>
      <c r="AX80" s="232"/>
      <c r="AY80" s="232"/>
      <c r="AZ80" s="231"/>
      <c r="BA80" s="253" t="s">
        <v>161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5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7"/>
      <c r="CL80" s="235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7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23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6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24" t="s">
        <v>235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223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5"/>
      <c r="BT82" s="244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6"/>
      <c r="CL82" s="244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6"/>
    </row>
    <row r="83" spans="1:108" ht="33" customHeight="1">
      <c r="A83" s="184"/>
      <c r="B83" s="198" t="s">
        <v>236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237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8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2"/>
      <c r="BK84" s="232"/>
      <c r="BL84" s="232"/>
      <c r="BM84" s="232"/>
      <c r="BN84" s="7"/>
      <c r="BO84" s="7" t="s">
        <v>50</v>
      </c>
      <c r="BP84" s="7"/>
      <c r="BQ84" s="7"/>
      <c r="BR84" s="7"/>
      <c r="BS84" s="257"/>
      <c r="BT84" s="235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7"/>
      <c r="CL84" s="235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7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23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6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4"/>
      <c r="B87" s="198" t="s">
        <v>240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241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7" t="s">
        <v>165</v>
      </c>
      <c r="AU88" s="7"/>
      <c r="AV88" s="7"/>
      <c r="AW88" s="7"/>
      <c r="AX88" s="7"/>
      <c r="AY88" s="7"/>
      <c r="AZ88" s="231"/>
      <c r="BA88" s="39"/>
      <c r="BB88" s="39"/>
      <c r="BC88" s="39"/>
      <c r="BD88" s="232"/>
      <c r="BE88" s="232"/>
      <c r="BF88" s="232"/>
      <c r="BG88" s="232"/>
      <c r="BH88" s="232"/>
      <c r="BI88" s="232"/>
      <c r="BJ88" s="232"/>
      <c r="BK88" s="39" t="s">
        <v>242</v>
      </c>
      <c r="BL88" s="39"/>
      <c r="BM88" s="39"/>
      <c r="BN88" s="39"/>
      <c r="BO88" s="39"/>
      <c r="BP88" s="39"/>
      <c r="BQ88" s="39"/>
      <c r="BR88" s="39"/>
      <c r="BS88" s="234"/>
      <c r="BT88" s="235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7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7"/>
    </row>
    <row r="89" spans="1:108" ht="15.75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/>
      <c r="AT89" s="229" t="s">
        <v>243</v>
      </c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30"/>
      <c r="BT89" s="235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7"/>
      <c r="CL89" s="235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7"/>
    </row>
    <row r="90" spans="1:108" ht="1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30"/>
      <c r="AS90" s="228"/>
      <c r="AT90" s="232"/>
      <c r="AU90" s="232"/>
      <c r="AV90" s="232"/>
      <c r="AW90" s="232"/>
      <c r="AX90" s="232"/>
      <c r="AY90" s="232"/>
      <c r="AZ90" s="232"/>
      <c r="BA90" s="39"/>
      <c r="BB90" s="258" t="s">
        <v>244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35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7"/>
      <c r="CL90" s="235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7"/>
    </row>
    <row r="91" spans="1:108" ht="15.7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228"/>
      <c r="AT91" s="229" t="s">
        <v>245</v>
      </c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30"/>
      <c r="BT91" s="235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7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7"/>
    </row>
    <row r="92" spans="1:108" ht="1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8"/>
      <c r="AT92" s="7" t="s">
        <v>165</v>
      </c>
      <c r="AU92" s="7"/>
      <c r="AV92" s="7"/>
      <c r="AW92" s="7"/>
      <c r="AX92" s="7"/>
      <c r="AY92" s="7"/>
      <c r="AZ92" s="231"/>
      <c r="BA92" s="39"/>
      <c r="BB92" s="39"/>
      <c r="BC92" s="39"/>
      <c r="BD92" s="232"/>
      <c r="BE92" s="232"/>
      <c r="BF92" s="232"/>
      <c r="BG92" s="232"/>
      <c r="BH92" s="232"/>
      <c r="BI92" s="232"/>
      <c r="BJ92" s="232"/>
      <c r="BK92" s="39" t="s">
        <v>246</v>
      </c>
      <c r="BL92" s="39"/>
      <c r="BM92" s="39"/>
      <c r="BN92" s="39"/>
      <c r="BO92" s="39"/>
      <c r="BP92" s="39"/>
      <c r="BQ92" s="39"/>
      <c r="BR92" s="39"/>
      <c r="BS92" s="234"/>
      <c r="BT92" s="235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7"/>
      <c r="CL92" s="235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7"/>
    </row>
    <row r="93" spans="1:108" ht="15.75">
      <c r="A93" s="22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23"/>
      <c r="AT93" s="207" t="s">
        <v>247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248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249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8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7"/>
      <c r="BT95" s="235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7"/>
      <c r="CL95" s="235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7"/>
    </row>
    <row r="96" spans="1:108" ht="15.75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8"/>
      <c r="AT96" s="229" t="s">
        <v>251</v>
      </c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30"/>
      <c r="BT96" s="235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7"/>
      <c r="CL96" s="235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ht="1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8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1"/>
      <c r="BG97" s="260" t="s">
        <v>252</v>
      </c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35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7"/>
      <c r="CL97" s="235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7"/>
    </row>
    <row r="98" spans="1:108" ht="15.75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28"/>
      <c r="AT98" s="229" t="s">
        <v>253</v>
      </c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30"/>
      <c r="BT98" s="235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7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7"/>
    </row>
    <row r="99" spans="1:108" ht="1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228"/>
      <c r="AT99" s="7" t="s">
        <v>254</v>
      </c>
      <c r="AU99" s="7"/>
      <c r="AV99" s="7"/>
      <c r="AW99" s="7"/>
      <c r="AX99" s="7"/>
      <c r="AY99" s="7"/>
      <c r="AZ99" s="231"/>
      <c r="BA99" s="39"/>
      <c r="BB99" s="39"/>
      <c r="BC99" s="232"/>
      <c r="BD99" s="232"/>
      <c r="BE99" s="232"/>
      <c r="BF99" s="232"/>
      <c r="BG99" s="7" t="s">
        <v>255</v>
      </c>
      <c r="BJ99" s="231"/>
      <c r="BK99" s="39"/>
      <c r="BL99" s="39"/>
      <c r="BN99" s="39"/>
      <c r="BO99" s="39"/>
      <c r="BP99" s="39"/>
      <c r="BQ99" s="39"/>
      <c r="BR99" s="39"/>
      <c r="BS99" s="234"/>
      <c r="BT99" s="235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7"/>
      <c r="CL99" s="235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7"/>
    </row>
    <row r="100" spans="1:108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228"/>
      <c r="AT100" s="229" t="s">
        <v>256</v>
      </c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30"/>
      <c r="BT100" s="235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7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7"/>
    </row>
    <row r="101" spans="1:108" ht="15" customHeight="1">
      <c r="A101" s="22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30"/>
      <c r="AS101" s="228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1"/>
      <c r="BG101" s="260" t="s">
        <v>252</v>
      </c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1"/>
      <c r="BT101" s="235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7"/>
      <c r="CL101" s="235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7"/>
    </row>
    <row r="102" spans="1:108" ht="15.7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30"/>
      <c r="AS102" s="228"/>
      <c r="AT102" s="229" t="s">
        <v>257</v>
      </c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30"/>
      <c r="BT102" s="235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7"/>
      <c r="CL102" s="235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7"/>
    </row>
    <row r="103" spans="1:108" ht="15" customHeight="1">
      <c r="A103" s="228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30"/>
      <c r="AS103" s="228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1"/>
      <c r="BG103" s="260" t="s">
        <v>258</v>
      </c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35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7"/>
      <c r="CL103" s="235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7"/>
    </row>
    <row r="104" spans="1:108" ht="15.75">
      <c r="A104" s="228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28"/>
      <c r="AT104" s="229" t="s">
        <v>259</v>
      </c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30"/>
      <c r="BT104" s="235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7"/>
      <c r="CL104" s="235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7"/>
    </row>
    <row r="105" spans="1:108" ht="15" customHeight="1">
      <c r="A105" s="228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30"/>
      <c r="AS105" s="228"/>
      <c r="AT105" s="232"/>
      <c r="AU105" s="232"/>
      <c r="AV105" s="232"/>
      <c r="AW105" s="232"/>
      <c r="AX105" s="232"/>
      <c r="AY105" s="232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4"/>
      <c r="BT105" s="235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7"/>
      <c r="CL105" s="235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7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23"/>
      <c r="AT106" s="207" t="s">
        <v>261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4"/>
      <c r="B108" s="198" t="s">
        <v>263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161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264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161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24" t="s">
        <v>265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23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5"/>
      <c r="BT112" s="244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6"/>
      <c r="CL112" s="244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6"/>
    </row>
    <row r="113" spans="1:108" ht="15" customHeight="1">
      <c r="A113" s="191"/>
      <c r="B113" s="224" t="s">
        <v>266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23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5"/>
      <c r="BT113" s="244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5"/>
      <c r="CF113" s="245"/>
      <c r="CG113" s="245"/>
      <c r="CH113" s="245"/>
      <c r="CI113" s="245"/>
      <c r="CJ113" s="245"/>
      <c r="CK113" s="246"/>
      <c r="CL113" s="244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6"/>
    </row>
    <row r="114" spans="1:108" ht="15" customHeight="1">
      <c r="A114" s="191"/>
      <c r="B114" s="224" t="s">
        <v>267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23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5"/>
      <c r="BT114" s="244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5"/>
      <c r="CJ114" s="245"/>
      <c r="CK114" s="246"/>
      <c r="CL114" s="244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</row>
    <row r="115" spans="1:108" ht="15" customHeight="1">
      <c r="A115" s="191"/>
      <c r="B115" s="159" t="s">
        <v>268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3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5"/>
      <c r="BT115" s="244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6"/>
      <c r="CL115" s="262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</row>
    <row r="116" spans="1:108" ht="15" customHeight="1">
      <c r="A116" s="265" t="s">
        <v>269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</row>
    <row r="117" spans="1:108" ht="15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4" t="s">
        <v>275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6"/>
    </row>
    <row r="120" spans="1:108" ht="15.75">
      <c r="A120" s="266"/>
      <c r="B120" s="224" t="s">
        <v>276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5"/>
      <c r="AK120" s="267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5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6"/>
      <c r="B121" s="224" t="s">
        <v>277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5"/>
      <c r="AK121" s="267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5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6"/>
      <c r="B122" s="224" t="s">
        <v>278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5"/>
      <c r="AK122" s="267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5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6"/>
      <c r="B123" s="224" t="s">
        <v>279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5"/>
      <c r="AK123" s="267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5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6"/>
      <c r="B124" s="224" t="s">
        <v>280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5"/>
      <c r="AK124" s="267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5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6"/>
      <c r="B125" s="268" t="s">
        <v>281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7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9"/>
      <c r="AY125" s="271" t="s">
        <v>282</v>
      </c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>
        <v>4550</v>
      </c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2">
        <f>BJ125/'[1]хар-ка по 75-му'!E45/12</f>
        <v>4.198966408268734</v>
      </c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1" t="s">
        <v>283</v>
      </c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</row>
    <row r="126" spans="1:108" ht="32.25" customHeight="1">
      <c r="A126" s="266"/>
      <c r="B126" s="224" t="s">
        <v>284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5"/>
      <c r="AK126" s="267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5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6"/>
      <c r="B127" s="224" t="s">
        <v>285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5"/>
      <c r="AK127" s="267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5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6"/>
      <c r="B128" s="224" t="s">
        <v>286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5"/>
      <c r="AK128" s="267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5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6"/>
      <c r="B129" s="159" t="s">
        <v>287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48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6"/>
      <c r="B130" s="224" t="s">
        <v>288</v>
      </c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5"/>
      <c r="AK130" s="267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5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6"/>
      <c r="B131" s="224" t="s">
        <v>289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5"/>
      <c r="AK131" s="267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5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49" t="s">
        <v>290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50"/>
    </row>
    <row r="133" spans="1:108" ht="33.75" customHeight="1">
      <c r="A133" s="266"/>
      <c r="B133" s="224" t="s">
        <v>291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5"/>
      <c r="AK133" s="267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5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6"/>
      <c r="B134" s="224" t="s">
        <v>292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5"/>
      <c r="AK134" s="267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5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6"/>
      <c r="B135" s="224" t="s">
        <v>293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5"/>
      <c r="AK135" s="267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5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6"/>
      <c r="B136" s="224" t="s">
        <v>294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5"/>
      <c r="AK136" s="267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5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6"/>
      <c r="B137" s="224" t="s">
        <v>295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5"/>
      <c r="AK137" s="267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5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6"/>
      <c r="B138" s="224" t="s">
        <v>296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5"/>
      <c r="AK138" s="267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5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6"/>
      <c r="B139" s="224" t="s">
        <v>297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5"/>
      <c r="AK139" s="267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5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6"/>
      <c r="B140" s="224" t="s">
        <v>298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5"/>
      <c r="AK140" s="267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5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6"/>
      <c r="B141" s="224" t="s">
        <v>299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5"/>
      <c r="AK141" s="267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5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6"/>
      <c r="B142" s="224" t="s">
        <v>300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5"/>
      <c r="AK142" s="267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5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6"/>
      <c r="B143" s="224" t="s">
        <v>301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5"/>
      <c r="AK143" s="267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5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6"/>
      <c r="B144" s="224" t="s">
        <v>302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5"/>
      <c r="AK144" s="267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5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6"/>
      <c r="B145" s="224" t="s">
        <v>303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5"/>
      <c r="AK145" s="267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5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6"/>
      <c r="B146" s="224" t="s">
        <v>304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5"/>
      <c r="AK146" s="267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5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6"/>
      <c r="B147" s="224" t="s">
        <v>305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/>
      <c r="AK147" s="267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6"/>
      <c r="B148" s="224" t="s">
        <v>306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5"/>
      <c r="AK148" s="267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5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6"/>
      <c r="B149" s="224" t="s">
        <v>307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5"/>
      <c r="AK149" s="267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5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49" t="s">
        <v>308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50"/>
    </row>
    <row r="151" spans="1:108" ht="15" customHeight="1">
      <c r="A151" s="266"/>
      <c r="B151" s="224" t="s">
        <v>309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267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5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6"/>
      <c r="B152" s="224" t="s">
        <v>310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5"/>
      <c r="AK152" s="267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5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6"/>
      <c r="B153" s="224" t="s">
        <v>311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5"/>
      <c r="AK153" s="267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5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6"/>
      <c r="B154" s="224" t="s">
        <v>312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5"/>
      <c r="AK154" s="267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5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6"/>
      <c r="B155" s="224" t="s">
        <v>313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5"/>
      <c r="AK155" s="267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5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5"/>
      <c r="B156" s="159" t="s">
        <v>314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48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6"/>
      <c r="B157" s="224" t="s">
        <v>315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5"/>
      <c r="AK157" s="267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5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6"/>
      <c r="B158" s="224" t="s">
        <v>316</v>
      </c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5"/>
      <c r="AK158" s="267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5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6"/>
      <c r="B159" s="224" t="s">
        <v>317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5"/>
      <c r="AK159" s="267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5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6"/>
      <c r="B160" s="224" t="s">
        <v>318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5"/>
      <c r="AK160" s="267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5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6"/>
      <c r="B161" s="224" t="s">
        <v>319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5"/>
      <c r="AK161" s="267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5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6"/>
      <c r="B162" s="224" t="s">
        <v>320</v>
      </c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5"/>
      <c r="AK162" s="267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5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6"/>
      <c r="B163" s="224" t="s">
        <v>321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5"/>
      <c r="AK163" s="267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5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49" t="s">
        <v>322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50"/>
    </row>
    <row r="165" spans="1:108" ht="47.25" customHeight="1">
      <c r="A165" s="266"/>
      <c r="B165" s="224" t="s">
        <v>323</v>
      </c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5"/>
      <c r="AK165" s="267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5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6"/>
      <c r="B166" s="224" t="s">
        <v>324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5"/>
      <c r="AK166" s="267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5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6"/>
      <c r="B167" s="224" t="s">
        <v>325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5"/>
      <c r="AK167" s="267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5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6"/>
      <c r="B168" s="224" t="s">
        <v>326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5"/>
      <c r="AK168" s="267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5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6"/>
      <c r="B169" s="224" t="s">
        <v>327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5"/>
      <c r="AK169" s="267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5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49" t="s">
        <v>328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50"/>
    </row>
    <row r="171" spans="1:108" ht="15" customHeight="1">
      <c r="A171" s="266"/>
      <c r="B171" s="224" t="s">
        <v>329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5"/>
      <c r="AK171" s="267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5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6"/>
      <c r="B172" s="224" t="s">
        <v>330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5"/>
      <c r="AK172" s="267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5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6"/>
      <c r="B173" s="224" t="s">
        <v>331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5"/>
      <c r="AK173" s="267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5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6"/>
      <c r="B174" s="224" t="s">
        <v>332</v>
      </c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5"/>
      <c r="AK174" s="267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5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6"/>
      <c r="B175" s="224" t="s">
        <v>333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5"/>
      <c r="AK175" s="267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5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6"/>
      <c r="B176" s="224" t="s">
        <v>334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5"/>
      <c r="AK176" s="267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5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6"/>
      <c r="B177" s="224" t="s">
        <v>335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5"/>
      <c r="AK177" s="267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5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6"/>
      <c r="B178" s="224" t="s">
        <v>336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5"/>
      <c r="AK178" s="267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5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6"/>
      <c r="B179" s="224" t="s">
        <v>337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5"/>
      <c r="AK179" s="267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5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6"/>
      <c r="B180" s="224" t="s">
        <v>338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5"/>
      <c r="AK180" s="267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5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49" t="s">
        <v>339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50"/>
    </row>
    <row r="182" spans="1:108" ht="69.75" customHeight="1">
      <c r="A182" s="275"/>
      <c r="B182" s="159" t="s">
        <v>340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48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6"/>
      <c r="B183" s="224" t="s">
        <v>341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5"/>
      <c r="AK183" s="267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5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6"/>
      <c r="B184" s="224" t="s">
        <v>342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5"/>
      <c r="AK184" s="267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5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6"/>
      <c r="B185" s="224" t="s">
        <v>343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5"/>
      <c r="AK185" s="267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5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49" t="s">
        <v>344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50"/>
    </row>
    <row r="187" spans="1:108" ht="15" customHeight="1">
      <c r="A187" s="266"/>
      <c r="B187" s="224" t="s">
        <v>345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5"/>
      <c r="AK187" s="267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5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6"/>
      <c r="B188" s="224" t="s">
        <v>346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5"/>
      <c r="AK188" s="267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5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6"/>
      <c r="B189" s="224" t="s">
        <v>347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5"/>
      <c r="AK189" s="267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5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6"/>
      <c r="B190" s="224" t="s">
        <v>348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5"/>
      <c r="AK190" s="267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5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6"/>
      <c r="B191" s="224" t="s">
        <v>349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5"/>
      <c r="AK191" s="267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5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6"/>
      <c r="B192" s="224" t="s">
        <v>350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5"/>
      <c r="AK192" s="267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5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49" t="s">
        <v>351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50"/>
    </row>
    <row r="194" spans="1:108" ht="51.75" customHeight="1">
      <c r="A194" s="266"/>
      <c r="B194" s="159" t="s">
        <v>352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48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6"/>
      <c r="B195" s="224" t="s">
        <v>353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5"/>
      <c r="AK195" s="267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5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6"/>
      <c r="B196" s="224" t="s">
        <v>354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5"/>
      <c r="AK196" s="267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5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6"/>
      <c r="B197" s="224" t="s">
        <v>355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5"/>
      <c r="AK197" s="267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5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6"/>
      <c r="B198" s="224" t="s">
        <v>356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5"/>
      <c r="AK198" s="267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5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6"/>
      <c r="B199" s="224" t="s">
        <v>357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5"/>
      <c r="AK199" s="267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5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6"/>
      <c r="B200" s="224" t="s">
        <v>358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5"/>
      <c r="AK200" s="267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5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6"/>
      <c r="B201" s="224" t="s">
        <v>359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5"/>
      <c r="AK201" s="267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5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6"/>
      <c r="B202" s="224" t="s">
        <v>360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5"/>
      <c r="AK202" s="267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5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6"/>
      <c r="B203" s="224" t="s">
        <v>361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5"/>
      <c r="AK203" s="267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5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6"/>
      <c r="B204" s="224" t="s">
        <v>362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/>
      <c r="AK204" s="267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5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6"/>
      <c r="B205" s="224" t="s">
        <v>363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5"/>
      <c r="AK205" s="267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5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6"/>
      <c r="B206" s="224" t="s">
        <v>364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5"/>
      <c r="AK206" s="267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5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6"/>
      <c r="B207" s="224" t="s">
        <v>365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5"/>
      <c r="AK207" s="267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5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6"/>
      <c r="B208" s="224" t="s">
        <v>366</v>
      </c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5"/>
      <c r="AK208" s="267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5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6"/>
      <c r="B209" s="224" t="s">
        <v>367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5"/>
      <c r="AK209" s="267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5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49" t="s">
        <v>368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50"/>
    </row>
    <row r="211" spans="1:108" ht="15" customHeight="1">
      <c r="A211" s="266"/>
      <c r="B211" s="224" t="s">
        <v>369</v>
      </c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5"/>
      <c r="AK211" s="267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5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6"/>
      <c r="B212" s="224" t="s">
        <v>370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5"/>
      <c r="AK212" s="267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5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6"/>
      <c r="B213" s="224" t="s">
        <v>371</v>
      </c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5"/>
      <c r="AK213" s="267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5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6"/>
      <c r="B214" s="224" t="s">
        <v>372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5"/>
      <c r="AK214" s="267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5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6"/>
      <c r="B215" s="224" t="s">
        <v>373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5"/>
      <c r="AK215" s="267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5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6"/>
      <c r="B216" s="224" t="s">
        <v>374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/>
      <c r="AK216" s="267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5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49" t="s">
        <v>375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50"/>
    </row>
    <row r="218" spans="1:108" ht="36.75" customHeight="1">
      <c r="A218" s="266"/>
      <c r="B218" s="224" t="s">
        <v>376</v>
      </c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5"/>
      <c r="AK218" s="267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5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6"/>
      <c r="B219" s="224" t="s">
        <v>377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5"/>
      <c r="AK219" s="267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5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6"/>
      <c r="B220" s="224" t="s">
        <v>378</v>
      </c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5"/>
      <c r="AK220" s="267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5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6"/>
      <c r="B221" s="224" t="s">
        <v>379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5"/>
      <c r="AK221" s="267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5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6"/>
      <c r="B222" s="224" t="s">
        <v>380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5"/>
      <c r="AK222" s="267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5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6"/>
      <c r="B223" s="224" t="s">
        <v>381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5"/>
      <c r="AK223" s="267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5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49" t="s">
        <v>382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50"/>
    </row>
    <row r="225" spans="1:108" ht="15" customHeight="1">
      <c r="A225" s="266"/>
      <c r="B225" s="224" t="s">
        <v>383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5"/>
      <c r="AK225" s="267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5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6"/>
      <c r="B226" s="224" t="s">
        <v>384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5"/>
      <c r="AK226" s="267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5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6"/>
      <c r="B227" s="224" t="s">
        <v>385</v>
      </c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5"/>
      <c r="AK227" s="267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5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6"/>
      <c r="B228" s="224" t="s">
        <v>386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5"/>
      <c r="AK228" s="267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5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49" t="s">
        <v>387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50"/>
    </row>
    <row r="230" spans="1:108" ht="15" customHeight="1">
      <c r="A230" s="266"/>
      <c r="B230" s="224" t="s">
        <v>388</v>
      </c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5"/>
      <c r="AK230" s="267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5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6"/>
      <c r="B231" s="224" t="s">
        <v>389</v>
      </c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5"/>
      <c r="AK231" s="267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5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6"/>
      <c r="B232" s="224" t="s">
        <v>390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5"/>
      <c r="AK232" s="267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5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6"/>
      <c r="B233" s="224" t="s">
        <v>391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5"/>
      <c r="AK233" s="267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5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6"/>
      <c r="B234" s="224" t="s">
        <v>392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5"/>
      <c r="AK234" s="267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5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6"/>
      <c r="B235" s="224" t="s">
        <v>393</v>
      </c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5"/>
      <c r="AK235" s="267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5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6"/>
      <c r="B236" s="224" t="s">
        <v>394</v>
      </c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5"/>
      <c r="AK236" s="267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5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6"/>
      <c r="B237" s="224" t="s">
        <v>395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5"/>
      <c r="AK237" s="267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5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49" t="s">
        <v>396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50"/>
    </row>
    <row r="239" spans="1:108" ht="15" customHeight="1">
      <c r="A239" s="266"/>
      <c r="B239" s="224" t="s">
        <v>397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5"/>
      <c r="AK239" s="267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5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6"/>
      <c r="B240" s="224" t="s">
        <v>398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5"/>
      <c r="AK240" s="267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5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6"/>
      <c r="B241" s="224" t="s">
        <v>399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5"/>
      <c r="AK241" s="267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5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6"/>
      <c r="B242" s="224" t="s">
        <v>400</v>
      </c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5"/>
      <c r="AK242" s="267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5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6"/>
      <c r="B243" s="224" t="s">
        <v>401</v>
      </c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5"/>
      <c r="AK243" s="267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5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49" t="s">
        <v>402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50"/>
    </row>
    <row r="245" spans="1:108" ht="15" customHeight="1">
      <c r="A245" s="266"/>
      <c r="B245" s="224" t="s">
        <v>403</v>
      </c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5"/>
      <c r="AK245" s="267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5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6"/>
      <c r="B246" s="224" t="s">
        <v>404</v>
      </c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5"/>
      <c r="AK246" s="267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5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6"/>
      <c r="B247" s="224" t="s">
        <v>405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5"/>
      <c r="AK247" s="267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5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49" t="s">
        <v>406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50"/>
    </row>
    <row r="249" spans="1:108" ht="15" customHeight="1">
      <c r="A249" s="266"/>
      <c r="B249" s="224" t="s">
        <v>407</v>
      </c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5"/>
      <c r="AK249" s="267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5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6"/>
      <c r="B250" s="224" t="s">
        <v>408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5"/>
      <c r="AK250" s="267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5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6"/>
      <c r="B251" s="224" t="s">
        <v>409</v>
      </c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5"/>
      <c r="AK251" s="267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5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6"/>
      <c r="B252" s="224" t="s">
        <v>410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5"/>
      <c r="AK252" s="267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5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6"/>
      <c r="B253" s="224" t="s">
        <v>411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5"/>
      <c r="AK253" s="267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5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6"/>
      <c r="B254" s="224" t="s">
        <v>412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5"/>
      <c r="AK254" s="267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5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6"/>
      <c r="B255" s="159" t="s">
        <v>413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7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5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49" t="s">
        <v>414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50"/>
    </row>
    <row r="257" spans="1:108" ht="15" customHeight="1">
      <c r="A257" s="266"/>
      <c r="B257" s="224" t="s">
        <v>415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5"/>
      <c r="AK257" s="267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5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6"/>
      <c r="B258" s="224" t="s">
        <v>416</v>
      </c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5"/>
      <c r="AK258" s="267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5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6"/>
      <c r="B259" s="224" t="s">
        <v>417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5"/>
      <c r="AK259" s="267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5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6"/>
      <c r="B260" s="224" t="s">
        <v>418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/>
      <c r="AK260" s="267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5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49" t="s">
        <v>419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50"/>
    </row>
    <row r="262" spans="1:108" ht="15" customHeight="1">
      <c r="A262" s="266"/>
      <c r="B262" s="224" t="s">
        <v>420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5"/>
      <c r="AK262" s="267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5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6"/>
      <c r="B263" s="224" t="s">
        <v>421</v>
      </c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5"/>
      <c r="AK263" s="267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5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49" t="s">
        <v>422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50"/>
    </row>
    <row r="265" spans="1:108" ht="15" customHeight="1">
      <c r="A265" s="266"/>
      <c r="B265" s="224" t="s">
        <v>423</v>
      </c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5"/>
      <c r="AK265" s="267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5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6"/>
      <c r="B266" s="224" t="s">
        <v>424</v>
      </c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5"/>
      <c r="AK266" s="267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5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6"/>
      <c r="B267" s="224" t="s">
        <v>425</v>
      </c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5"/>
      <c r="AK267" s="267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5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49" t="s">
        <v>426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50"/>
    </row>
    <row r="269" spans="1:108" ht="15" customHeight="1">
      <c r="A269" s="266"/>
      <c r="B269" s="224" t="s">
        <v>427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5"/>
      <c r="AK269" s="267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5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6"/>
      <c r="B270" s="224" t="s">
        <v>428</v>
      </c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5"/>
      <c r="AK270" s="267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5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49" t="s">
        <v>429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50"/>
    </row>
    <row r="272" spans="1:108" ht="15" customHeight="1">
      <c r="A272" s="266"/>
      <c r="B272" s="159" t="s">
        <v>430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7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5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7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68"/>
      <c r="BY272" s="167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68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6"/>
      <c r="B273" s="159" t="s">
        <v>431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49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50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49" t="s">
        <v>432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50"/>
    </row>
    <row r="275" spans="1:108" ht="15" customHeight="1">
      <c r="A275" s="266"/>
      <c r="B275" s="224" t="s">
        <v>433</v>
      </c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5"/>
      <c r="AK275" s="267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5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6"/>
      <c r="B276" s="224" t="s">
        <v>434</v>
      </c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5"/>
      <c r="AK276" s="49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50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7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8">
        <f>BY125</f>
        <v>4.198966408268734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2010-03-15T14:13:14Z</dcterms:modified>
  <cp:category/>
  <cp:version/>
  <cp:contentType/>
  <cp:contentStatus/>
</cp:coreProperties>
</file>