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<sst xmlns="http://schemas.openxmlformats.org/spreadsheetml/2006/main" count="571" uniqueCount="437">
  <si>
    <t>Приложение №1</t>
  </si>
  <si>
    <t>к лоту № 38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</si>
  <si>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</si>
  <si>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</si>
  <si>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</si>
  <si>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</si>
  <si>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</si>
  <si>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</si>
  <si>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</si>
  <si>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</si>
  <si>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</si>
  <si>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</si>
  <si>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</si>
  <si>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</si>
  <si>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Д. Событий 48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</si>
  <si>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</si>
  <si>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</si>
  <si>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</si>
  <si>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</si>
  <si>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</si>
  <si>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</si>
  <si>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</si>
  <si>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</si>
  <si>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</si>
  <si>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</si>
  <si>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</si>
  <si>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</si>
  <si>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</si>
  <si>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</si>
  <si>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</si>
  <si>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</si>
  <si>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</si>
  <si>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</si>
  <si>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</si>
  <si>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</si>
  <si>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</si>
  <si>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</si>
  <si>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</si>
  <si>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</si>
  <si>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</si>
  <si>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</si>
  <si>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</si>
  <si>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</si>
  <si>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</si>
  <si>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</si>
  <si>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</si>
  <si>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</si>
  <si>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</si>
  <si>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</si>
  <si>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</si>
  <si>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</si>
  <si>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</si>
  <si>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</si>
  <si>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</si>
  <si>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</si>
  <si>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</si>
  <si>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</si>
  <si>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</si>
  <si>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</si>
  <si>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</si>
  <si>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</si>
  <si>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</si>
  <si>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</si>
  <si>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</si>
  <si>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</si>
  <si>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</si>
  <si>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</si>
  <si>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</si>
  <si>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</si>
  <si>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</si>
  <si>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</si>
  <si>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 xml:space="preserve"> трещины, выбоины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</si>
  <si>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</si>
  <si>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</si>
  <si>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</si>
  <si>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</si>
  <si>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</si>
  <si>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деформация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</si>
  <si>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</si>
  <si>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</si>
  <si>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</si>
  <si>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</si>
  <si>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</si>
  <si>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</si>
  <si>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</si>
  <si>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</si>
  <si>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</si>
  <si>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сколы, гниль обрешетки, прогиб стропил</t>
  </si>
  <si>
    <t>6. Полы</t>
  </si>
  <si>
    <t>дощатые по лагам</t>
  </si>
  <si>
    <t>гниль, деформация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</si>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</sst>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.%20&#1057;&#1086;&#1073;&#1099;&#1090;&#1080;&#1081;%2048%20&#1040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Д. Событий 48 А</v>
          </cell>
        </row>
        <row r="29">
          <cell r="D29">
            <v>1</v>
          </cell>
        </row>
        <row r="45">
          <cell r="E45">
            <v>78</v>
          </cell>
        </row>
      </sheetData>
      <sheetData sheetId="1">
        <row r="16">
          <cell r="DH16">
            <v>1</v>
          </cell>
        </row>
        <row r="19">
          <cell r="AF19" t="str">
            <v>Д. Событий 48 А</v>
          </cell>
        </row>
      </sheetData>
      <sheetData sheetId="3">
        <row r="7">
          <cell r="G7">
            <v>1.429870192307692</v>
          </cell>
        </row>
      </sheetData>
      <sheetData sheetId="4">
        <row r="20">
          <cell r="M20">
            <v>0</v>
          </cell>
        </row>
        <row r="43">
          <cell r="M43">
            <v>367.52660459674604</v>
          </cell>
        </row>
        <row r="68">
          <cell r="M68">
            <v>296.8484114050641</v>
          </cell>
        </row>
        <row r="81">
          <cell r="M81">
            <v>791.5957637468374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5.097959424640161</v>
          </cell>
        </row>
        <row r="48">
          <cell r="F48">
            <v>4.11758261220936</v>
          </cell>
        </row>
        <row r="49">
          <cell r="F49">
            <v>10.98022029922496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16.717057539163772</v>
          </cell>
        </row>
        <row r="60">
          <cell r="G60">
            <v>8.568953052585808</v>
          </cell>
        </row>
        <row r="70">
          <cell r="G70">
            <v>8.568953052585808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5" sqref="A15:G15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252.72000000000003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78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78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59.3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/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4">
        <f>C44*1.15</f>
        <v>89.69999999999999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34">
        <f>E53</f>
        <v>89.69999999999999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20">
        <v>43.5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f>A56</f>
        <v>43.5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63</v>
      </c>
      <c r="B62" s="37"/>
      <c r="C62" s="20">
        <v>5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6" t="s">
        <v>71</v>
      </c>
      <c r="G68" s="46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8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 t="s">
        <v>77</v>
      </c>
      <c r="G70" s="46"/>
    </row>
    <row r="71" spans="1:7" ht="15.75">
      <c r="A71" s="49" t="s">
        <v>78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79</v>
      </c>
      <c r="B72" s="49"/>
      <c r="C72" s="50"/>
      <c r="D72" s="43" t="s">
        <v>80</v>
      </c>
      <c r="E72" s="43"/>
      <c r="F72" s="51" t="s">
        <v>81</v>
      </c>
      <c r="G72" s="52"/>
    </row>
    <row r="73" spans="1:7" ht="15" customHeight="1">
      <c r="A73" s="49" t="s">
        <v>82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83</v>
      </c>
      <c r="B74" s="49"/>
      <c r="C74" s="50"/>
      <c r="D74" s="43"/>
      <c r="E74" s="43"/>
      <c r="F74" s="43"/>
      <c r="G74" s="43"/>
    </row>
    <row r="75" spans="1:7" ht="15.75">
      <c r="A75" s="49" t="s">
        <v>84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85</v>
      </c>
      <c r="B76" s="44"/>
      <c r="C76" s="45"/>
      <c r="D76" s="46" t="s">
        <v>86</v>
      </c>
      <c r="E76" s="46"/>
      <c r="F76" s="47" t="s">
        <v>87</v>
      </c>
      <c r="G76" s="53"/>
    </row>
    <row r="77" spans="1:7" ht="15" customHeight="1">
      <c r="A77" s="44" t="s">
        <v>88</v>
      </c>
      <c r="B77" s="44"/>
      <c r="C77" s="44"/>
      <c r="D77" s="46" t="s">
        <v>89</v>
      </c>
      <c r="E77" s="46"/>
      <c r="F77" s="46" t="s">
        <v>90</v>
      </c>
      <c r="G77" s="46"/>
    </row>
    <row r="78" spans="1:7" ht="15.75">
      <c r="A78" s="54" t="s">
        <v>91</v>
      </c>
      <c r="B78" s="55"/>
      <c r="C78" s="55"/>
      <c r="D78" s="56"/>
      <c r="E78" s="57"/>
      <c r="F78" s="56"/>
      <c r="G78" s="57"/>
    </row>
    <row r="79" spans="1:7" ht="27.75" customHeight="1">
      <c r="A79" s="58" t="s">
        <v>92</v>
      </c>
      <c r="B79" s="59"/>
      <c r="C79" s="59"/>
      <c r="D79" s="60" t="s">
        <v>93</v>
      </c>
      <c r="E79" s="61"/>
      <c r="F79" s="47" t="s">
        <v>94</v>
      </c>
      <c r="G79" s="48"/>
    </row>
    <row r="80" spans="1:7" ht="15" customHeight="1">
      <c r="A80" s="58" t="s">
        <v>95</v>
      </c>
      <c r="B80" s="59"/>
      <c r="C80" s="59"/>
      <c r="D80" s="60" t="s">
        <v>96</v>
      </c>
      <c r="E80" s="61"/>
      <c r="F80" s="46" t="s">
        <v>97</v>
      </c>
      <c r="G80" s="46"/>
    </row>
    <row r="81" spans="1:7" ht="15.75">
      <c r="A81" s="62" t="s">
        <v>84</v>
      </c>
      <c r="B81" s="63"/>
      <c r="C81" s="63"/>
      <c r="D81" s="64"/>
      <c r="E81" s="65"/>
      <c r="F81" s="60"/>
      <c r="G81" s="61"/>
    </row>
    <row r="82" spans="1:7" ht="15.75">
      <c r="A82" s="54" t="s">
        <v>98</v>
      </c>
      <c r="B82" s="55"/>
      <c r="C82" s="66"/>
      <c r="D82" s="67"/>
      <c r="E82" s="67"/>
      <c r="F82" s="56"/>
      <c r="G82" s="57"/>
    </row>
    <row r="83" spans="1:7" ht="32.25" customHeight="1">
      <c r="A83" s="58" t="s">
        <v>99</v>
      </c>
      <c r="B83" s="59"/>
      <c r="C83" s="68"/>
      <c r="D83" s="69"/>
      <c r="E83" s="70"/>
      <c r="F83" s="71"/>
      <c r="G83" s="72"/>
    </row>
    <row r="84" spans="1:7" ht="15" customHeight="1">
      <c r="A84" s="58" t="s">
        <v>100</v>
      </c>
      <c r="B84" s="59"/>
      <c r="C84" s="68"/>
      <c r="D84" s="73" t="s">
        <v>101</v>
      </c>
      <c r="E84" s="73"/>
      <c r="F84" s="71" t="s">
        <v>102</v>
      </c>
      <c r="G84" s="72"/>
    </row>
    <row r="85" spans="1:7" ht="17.25" customHeight="1">
      <c r="A85" s="62" t="s">
        <v>84</v>
      </c>
      <c r="B85" s="63"/>
      <c r="C85" s="74"/>
      <c r="D85" s="73"/>
      <c r="E85" s="73"/>
      <c r="F85" s="64"/>
      <c r="G85" s="65"/>
    </row>
    <row r="86" spans="1:7" ht="29.25" customHeight="1">
      <c r="A86" s="54" t="s">
        <v>103</v>
      </c>
      <c r="B86" s="75"/>
      <c r="C86" s="75"/>
      <c r="D86" s="56"/>
      <c r="E86" s="76"/>
      <c r="F86" s="60"/>
      <c r="G86" s="77"/>
    </row>
    <row r="87" spans="1:7" ht="15.75">
      <c r="A87" s="58" t="s">
        <v>104</v>
      </c>
      <c r="B87" s="59"/>
      <c r="C87" s="59"/>
      <c r="D87" s="60" t="s">
        <v>26</v>
      </c>
      <c r="E87" s="61"/>
      <c r="F87" s="60"/>
      <c r="G87" s="61"/>
    </row>
    <row r="88" spans="1:7" ht="15" customHeight="1">
      <c r="A88" s="58" t="s">
        <v>105</v>
      </c>
      <c r="B88" s="59"/>
      <c r="C88" s="59"/>
      <c r="D88" s="60" t="s">
        <v>26</v>
      </c>
      <c r="E88" s="61"/>
      <c r="F88" s="60"/>
      <c r="G88" s="61"/>
    </row>
    <row r="89" spans="1:7" ht="15" customHeight="1">
      <c r="A89" s="58" t="s">
        <v>106</v>
      </c>
      <c r="B89" s="59"/>
      <c r="C89" s="59"/>
      <c r="D89" s="60" t="s">
        <v>26</v>
      </c>
      <c r="E89" s="61"/>
      <c r="F89" s="60"/>
      <c r="G89" s="61"/>
    </row>
    <row r="90" spans="1:7" ht="15" customHeight="1">
      <c r="A90" s="58" t="s">
        <v>107</v>
      </c>
      <c r="B90" s="59"/>
      <c r="C90" s="59"/>
      <c r="D90" s="60" t="s">
        <v>108</v>
      </c>
      <c r="E90" s="61"/>
      <c r="F90" s="60"/>
      <c r="G90" s="61"/>
    </row>
    <row r="91" spans="1:7" ht="15.75">
      <c r="A91" s="58" t="s">
        <v>109</v>
      </c>
      <c r="B91" s="59"/>
      <c r="C91" s="59"/>
      <c r="D91" s="60" t="s">
        <v>26</v>
      </c>
      <c r="E91" s="61"/>
      <c r="F91" s="60"/>
      <c r="G91" s="61"/>
    </row>
    <row r="92" spans="1:7" ht="15.75">
      <c r="A92" s="58" t="s">
        <v>110</v>
      </c>
      <c r="B92" s="59"/>
      <c r="C92" s="59"/>
      <c r="D92" s="60" t="s">
        <v>26</v>
      </c>
      <c r="E92" s="61"/>
      <c r="F92" s="60"/>
      <c r="G92" s="61"/>
    </row>
    <row r="93" spans="1:7" ht="15.75">
      <c r="A93" s="58" t="s">
        <v>111</v>
      </c>
      <c r="B93" s="59"/>
      <c r="C93" s="59"/>
      <c r="D93" s="60" t="s">
        <v>26</v>
      </c>
      <c r="E93" s="61"/>
      <c r="F93" s="60"/>
      <c r="G93" s="61"/>
    </row>
    <row r="94" spans="1:7" ht="15.75">
      <c r="A94" s="58" t="s">
        <v>112</v>
      </c>
      <c r="B94" s="59"/>
      <c r="C94" s="59"/>
      <c r="D94" s="60" t="s">
        <v>26</v>
      </c>
      <c r="E94" s="61"/>
      <c r="F94" s="60"/>
      <c r="G94" s="61"/>
    </row>
    <row r="95" spans="1:7" ht="15.75">
      <c r="A95" s="62" t="s">
        <v>84</v>
      </c>
      <c r="B95" s="63"/>
      <c r="C95" s="63"/>
      <c r="D95" s="64"/>
      <c r="E95" s="65"/>
      <c r="F95" s="64"/>
      <c r="G95" s="65"/>
    </row>
    <row r="96" spans="1:7" ht="45.75" customHeight="1">
      <c r="A96" s="54" t="s">
        <v>113</v>
      </c>
      <c r="B96" s="55"/>
      <c r="C96" s="55"/>
      <c r="D96" s="56"/>
      <c r="E96" s="57"/>
      <c r="F96" s="56"/>
      <c r="G96" s="57"/>
    </row>
    <row r="97" spans="1:7" ht="15" customHeight="1">
      <c r="A97" s="58" t="s">
        <v>114</v>
      </c>
      <c r="B97" s="59"/>
      <c r="C97" s="59"/>
      <c r="D97" s="60" t="s">
        <v>108</v>
      </c>
      <c r="E97" s="61"/>
      <c r="F97" s="60" t="s">
        <v>115</v>
      </c>
      <c r="G97" s="61"/>
    </row>
    <row r="98" spans="1:7" ht="15" customHeight="1">
      <c r="A98" s="58" t="s">
        <v>116</v>
      </c>
      <c r="B98" s="59"/>
      <c r="C98" s="59"/>
      <c r="D98" s="60" t="s">
        <v>26</v>
      </c>
      <c r="E98" s="61"/>
      <c r="F98" s="60"/>
      <c r="G98" s="61"/>
    </row>
    <row r="99" spans="1:7" ht="15.75" customHeight="1">
      <c r="A99" s="58" t="s">
        <v>117</v>
      </c>
      <c r="B99" s="59"/>
      <c r="C99" s="59"/>
      <c r="D99" s="60" t="s">
        <v>26</v>
      </c>
      <c r="E99" s="61"/>
      <c r="F99" s="60"/>
      <c r="G99" s="61"/>
    </row>
    <row r="100" spans="1:7" ht="15.75">
      <c r="A100" s="58" t="s">
        <v>118</v>
      </c>
      <c r="B100" s="59"/>
      <c r="C100" s="59"/>
      <c r="D100" s="60" t="s">
        <v>26</v>
      </c>
      <c r="E100" s="61"/>
      <c r="F100" s="60"/>
      <c r="G100" s="61"/>
    </row>
    <row r="101" spans="1:7" ht="15.75">
      <c r="A101" s="58" t="s">
        <v>119</v>
      </c>
      <c r="B101" s="59"/>
      <c r="C101" s="59"/>
      <c r="D101" s="60" t="s">
        <v>26</v>
      </c>
      <c r="E101" s="61"/>
      <c r="F101" s="60"/>
      <c r="G101" s="61"/>
    </row>
    <row r="102" spans="1:7" ht="15" customHeight="1">
      <c r="A102" s="58" t="s">
        <v>120</v>
      </c>
      <c r="B102" s="59"/>
      <c r="C102" s="59"/>
      <c r="D102" s="60" t="s">
        <v>26</v>
      </c>
      <c r="E102" s="61"/>
      <c r="F102" s="60"/>
      <c r="G102" s="61"/>
    </row>
    <row r="103" spans="1:7" ht="15" customHeight="1">
      <c r="A103" s="58" t="s">
        <v>121</v>
      </c>
      <c r="B103" s="59"/>
      <c r="C103" s="59"/>
      <c r="D103" s="60" t="s">
        <v>108</v>
      </c>
      <c r="E103" s="61"/>
      <c r="F103" s="60"/>
      <c r="G103" s="61"/>
    </row>
    <row r="104" spans="1:7" ht="15.75">
      <c r="A104" s="58" t="s">
        <v>122</v>
      </c>
      <c r="B104" s="59"/>
      <c r="C104" s="59"/>
      <c r="D104" s="60" t="s">
        <v>26</v>
      </c>
      <c r="E104" s="61"/>
      <c r="F104" s="60"/>
      <c r="G104" s="61"/>
    </row>
    <row r="105" spans="1:7" ht="15.75">
      <c r="A105" s="58" t="s">
        <v>123</v>
      </c>
      <c r="B105" s="59"/>
      <c r="C105" s="59"/>
      <c r="D105" s="60" t="s">
        <v>26</v>
      </c>
      <c r="E105" s="61"/>
      <c r="F105" s="60"/>
      <c r="G105" s="61"/>
    </row>
    <row r="106" spans="1:7" ht="15.75">
      <c r="A106" s="62" t="s">
        <v>84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124</v>
      </c>
      <c r="B107" s="44"/>
      <c r="C107" s="45"/>
      <c r="D107" s="46" t="s">
        <v>108</v>
      </c>
      <c r="E107" s="46"/>
      <c r="F107" s="46" t="s">
        <v>125</v>
      </c>
      <c r="G107" s="46"/>
    </row>
    <row r="110" ht="47.25">
      <c r="A110" s="78" t="s">
        <v>126</v>
      </c>
    </row>
    <row r="111" ht="15.75">
      <c r="A111" s="1" t="s">
        <v>127</v>
      </c>
    </row>
    <row r="112" spans="1:7" ht="15.75">
      <c r="A112" s="1" t="s">
        <v>128</v>
      </c>
      <c r="F112" s="4" t="s">
        <v>129</v>
      </c>
      <c r="G112" s="4"/>
    </row>
    <row r="115" ht="15.75">
      <c r="A115" s="79" t="s">
        <v>9</v>
      </c>
    </row>
    <row r="117" ht="15.75">
      <c r="A117" s="1" t="s">
        <v>130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6" sqref="DJ16"/>
    </sheetView>
  </sheetViews>
  <sheetFormatPr defaultColWidth="0.85546875" defaultRowHeight="12.75"/>
  <cols>
    <col min="1" max="50" width="0.85546875" style="2" customWidth="1"/>
    <col min="51" max="51" width="0.71875" style="2" customWidth="1"/>
    <col min="52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421875" style="2" customWidth="1"/>
    <col min="113" max="113" width="1.574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80" t="s">
        <v>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ht="15.75">
      <c r="AZ6" s="2" t="s">
        <v>5</v>
      </c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/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8:101" ht="23.25" customHeight="1">
      <c r="BF13" s="2" t="s">
        <v>132</v>
      </c>
      <c r="BH13" s="86"/>
      <c r="BI13" s="86"/>
      <c r="BJ13" s="86"/>
      <c r="BK13" s="86"/>
      <c r="BL13" s="86"/>
      <c r="BM13" s="2" t="s">
        <v>132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133</v>
      </c>
    </row>
    <row r="14" spans="60:100" ht="23.25" customHeight="1">
      <c r="BH14" s="94"/>
      <c r="BI14" s="94"/>
      <c r="BJ14" s="94"/>
      <c r="BK14" s="94"/>
      <c r="BL14" s="94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</row>
    <row r="15" spans="1:108" s="98" customFormat="1" ht="16.5">
      <c r="A15" s="97" t="s">
        <v>134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15" s="98" customFormat="1" ht="19.5" customHeight="1">
      <c r="A16" s="97" t="s">
        <v>135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H16" s="99">
        <v>1</v>
      </c>
      <c r="DI16" s="99">
        <v>0.62</v>
      </c>
      <c r="DJ16" s="99"/>
      <c r="DK16" s="99"/>
    </row>
    <row r="17" spans="1:108" s="98" customFormat="1" ht="16.5">
      <c r="A17" s="97" t="s">
        <v>136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98" customFormat="1" ht="16.5">
      <c r="A18" s="97" t="s">
        <v>137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32:77" ht="15.75">
      <c r="AF19" s="100" t="str">
        <f>'[1]хар-ка по 75-му'!D19</f>
        <v>Д. Событий 48 А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138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139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140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1"/>
      <c r="B22" s="102" t="s">
        <v>142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01"/>
      <c r="AT22" s="104">
        <v>0</v>
      </c>
      <c r="AU22" s="104"/>
      <c r="AV22" s="104"/>
      <c r="AW22" s="104"/>
      <c r="AX22" s="104"/>
      <c r="AY22" s="104"/>
      <c r="AZ22" s="105"/>
      <c r="BA22" s="106" t="s">
        <v>143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f>(('[1]оплата труда'!M20+'[1]материалы'!G19+'[1]Охрана труда'!F21)*DH16)</f>
        <v>0</v>
      </c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08">
        <f>BT22/('[1]хар-ка по 75-му'!E45+'[1]хар-ка по 75-му'!F48)/12</f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7.2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6"/>
      <c r="BT23" s="117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18"/>
      <c r="CL23" s="117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118"/>
    </row>
    <row r="24" spans="1:108" ht="15.75" customHeight="1">
      <c r="A24" s="101"/>
      <c r="B24" s="102" t="s">
        <v>144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>
        <v>0</v>
      </c>
      <c r="AU24" s="104"/>
      <c r="AV24" s="104"/>
      <c r="AW24" s="104"/>
      <c r="AX24" s="104"/>
      <c r="AY24" s="104"/>
      <c r="AZ24" s="105"/>
      <c r="BA24" s="106" t="s">
        <v>145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31">
        <f>0.06*AT24*365*'[1]хар-ка по 75-му'!D29*'[1]хар-ка по 75-му'!C50*(DI16)</f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>
        <f>BT24/('[1]хар-ка по 75-му'!E45+'[1]хар-ка по 75-му'!F48)/12</f>
        <v>0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7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6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.75" customHeight="1">
      <c r="A26" s="101"/>
      <c r="B26" s="102" t="s">
        <v>146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01"/>
      <c r="AT26" s="104">
        <v>0</v>
      </c>
      <c r="AU26" s="104"/>
      <c r="AV26" s="104"/>
      <c r="AW26" s="104"/>
      <c r="AX26" s="104"/>
      <c r="AY26" s="104"/>
      <c r="AZ26" s="105"/>
      <c r="BA26" s="106" t="s">
        <v>143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31">
        <v>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3"/>
      <c r="CL26" s="131">
        <v>0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6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5.75" customHeight="1">
      <c r="A28" s="101"/>
      <c r="B28" s="102" t="s">
        <v>147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01"/>
      <c r="AT28" s="104">
        <v>0</v>
      </c>
      <c r="AU28" s="104"/>
      <c r="AV28" s="104"/>
      <c r="AW28" s="104"/>
      <c r="AX28" s="104"/>
      <c r="AY28" s="104"/>
      <c r="AZ28" s="105"/>
      <c r="BA28" s="119" t="s">
        <v>148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31">
        <v>0</v>
      </c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/>
      <c r="CL28" s="131">
        <f>BT28/('[1]хар-ка по 75-му'!E45+'[1]хар-ка по 75-му'!F48)/12</f>
        <v>0</v>
      </c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17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32.25" customHeight="1">
      <c r="A30" s="41" t="s">
        <v>149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1"/>
      <c r="B31" s="102" t="s">
        <v>150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1"/>
      <c r="AT31" s="104">
        <v>3</v>
      </c>
      <c r="AU31" s="104"/>
      <c r="AV31" s="104"/>
      <c r="AW31" s="104"/>
      <c r="AX31" s="104"/>
      <c r="AY31" s="104"/>
      <c r="AZ31" s="105"/>
      <c r="BA31" s="106" t="s">
        <v>143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31">
        <f>(('[1]оплата труда'!M43+'[1]материалы'!G49+'[1]Охрана труда'!F46)*DH16)</f>
        <v>389.34162156055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3"/>
      <c r="CL31" s="131">
        <f>BT31/('[1]хар-ка по 75-му'!$E$45+'[1]хар-ка по 75-му'!F48)/12</f>
        <v>0.4159632708980235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K31" s="12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1"/>
      <c r="B33" s="102" t="s">
        <v>151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101"/>
      <c r="AT33" s="104">
        <v>0</v>
      </c>
      <c r="AU33" s="104"/>
      <c r="AV33" s="104"/>
      <c r="AW33" s="104"/>
      <c r="AX33" s="104"/>
      <c r="AY33" s="104"/>
      <c r="AZ33" s="105"/>
      <c r="BA33" s="106" t="s">
        <v>143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31">
        <v>0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3"/>
      <c r="CL33" s="131">
        <f>BT33/('[1]хар-ка по 75-му'!$E$45+'[1]хар-ка по 75-му'!F48)/12</f>
        <v>0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7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.75" customHeight="1">
      <c r="A35" s="101"/>
      <c r="B35" s="102" t="s">
        <v>152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4">
        <v>3</v>
      </c>
      <c r="AU35" s="104"/>
      <c r="AV35" s="104"/>
      <c r="AW35" s="104"/>
      <c r="AX35" s="104"/>
      <c r="AY35" s="104"/>
      <c r="AZ35" s="105"/>
      <c r="BA35" s="106" t="s">
        <v>143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31">
        <f>(('[1]оплата труда'!M68+'[1]материалы'!G60+'[1]Охрана труда'!F48)*DH16)</f>
        <v>309.53494706985924</v>
      </c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3"/>
      <c r="CL35" s="131">
        <f>BT35/('[1]хар-ка по 75-му'!$E$45+'[1]хар-ка по 75-му'!F48)/12</f>
        <v>0.3306997297754906</v>
      </c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3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6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47.25" customHeight="1">
      <c r="A37" s="101"/>
      <c r="B37" s="102" t="s">
        <v>153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 t="s">
        <v>154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31">
        <f>(('[1]оплата труда'!M81+'[1]материалы'!G70+'[1]Охрана труда'!F49)*DH16)*1</f>
        <v>811.1449370986481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3"/>
      <c r="CL37" s="131">
        <f>BT37/('[1]хар-ка по 75-му'!E45+'[1]хар-ка по 75-му'!F48)/12</f>
        <v>0.866607838780607</v>
      </c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.7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/>
      <c r="AT38" s="37" t="s">
        <v>155</v>
      </c>
      <c r="AU38" s="37"/>
      <c r="AV38" s="37"/>
      <c r="AW38" s="37"/>
      <c r="AX38" s="37"/>
      <c r="AY38" s="37"/>
      <c r="AZ38" s="95"/>
      <c r="BA38" s="38"/>
      <c r="BB38" s="38"/>
      <c r="BC38" s="38"/>
      <c r="BD38" s="38"/>
      <c r="BE38" s="91">
        <v>2</v>
      </c>
      <c r="BF38" s="91"/>
      <c r="BG38" s="91"/>
      <c r="BH38" s="91"/>
      <c r="BI38" s="91"/>
      <c r="BJ38" s="91"/>
      <c r="BK38" s="38"/>
      <c r="BL38" s="38" t="s">
        <v>156</v>
      </c>
      <c r="BN38" s="38"/>
      <c r="BO38" s="38"/>
      <c r="BP38" s="38"/>
      <c r="BQ38" s="38"/>
      <c r="BR38" s="38"/>
      <c r="BS38" s="125"/>
      <c r="BT38" s="175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7"/>
      <c r="CL38" s="175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32.2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26"/>
      <c r="AT39" s="112" t="s">
        <v>157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14.25" customHeight="1">
      <c r="A40" s="127"/>
      <c r="B40" s="102" t="s">
        <v>158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28" t="s">
        <v>159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131">
        <f>'[1]ЖБО'!F88</f>
        <v>10214.465487866742</v>
      </c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f>BT40/'[1]хар-ка по 75-му'!E45/12</f>
        <v>10.91289047849011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.75" customHeight="1">
      <c r="A41" s="12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6"/>
      <c r="BT41" s="134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.75" customHeight="1">
      <c r="A42" s="101"/>
      <c r="B42" s="102" t="s">
        <v>160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28" t="s">
        <v>159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131">
        <f>CL42*('[1]хар-ка по 75-му'!$E$45+'[1]хар-ка по 75-му'!F48)*12</f>
        <v>1338.3584999999998</v>
      </c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31">
        <f>'[1]ТБО'!G7</f>
        <v>1.429870192307692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31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ht="17.25" customHeight="1">
      <c r="A44" s="41" t="s">
        <v>161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1"/>
      <c r="B45" s="102" t="s">
        <v>162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1"/>
      <c r="AT45" s="104">
        <v>0</v>
      </c>
      <c r="AU45" s="104"/>
      <c r="AV45" s="104"/>
      <c r="AW45" s="104"/>
      <c r="AX45" s="104"/>
      <c r="AY45" s="104"/>
      <c r="AZ45" s="105"/>
      <c r="BA45" s="119" t="s">
        <v>163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20"/>
      <c r="BT45" s="131">
        <f>(('[1]оплата труда'!M91+'[1]материалы'!G81+'[1]Охрана труда'!F73)*DH16)</f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31">
        <f>BT45/('[1]хар-ка по 75-му'!E45+'[1]хар-ка по 75-му'!F48)/12</f>
        <v>0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7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34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15.75" customHeight="1">
      <c r="A47" s="101"/>
      <c r="B47" s="102" t="s">
        <v>164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4">
        <v>0</v>
      </c>
      <c r="AU47" s="104"/>
      <c r="AV47" s="104"/>
      <c r="AW47" s="104"/>
      <c r="AX47" s="104"/>
      <c r="AY47" s="104"/>
      <c r="AZ47" s="105"/>
      <c r="BA47" s="119" t="s">
        <v>163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T47" s="131">
        <f>('[1]оплата труда'!M108+'[1]материалы'!I94+'[1]Охрана труда'!F74)</f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3"/>
      <c r="CL47" s="131">
        <f>BT47/('[1]хар-ка по 75-му'!E45+'[1]хар-ка по 75-му'!F48)/12</f>
        <v>0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63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34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31.5" customHeight="1">
      <c r="A49" s="101"/>
      <c r="B49" s="102" t="s">
        <v>165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/>
      <c r="AT49" s="102" t="s">
        <v>166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31">
        <f>(('[1]оплата труда'!M116+'[1]материалы'!H102+'[1]Охрана труда'!F75)*DH16)</f>
        <v>0</v>
      </c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131">
        <f>BT49/('[1]хар-ка по 75-му'!E45+'[1]хар-ка по 75-му'!F48)/12</f>
        <v>0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.7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4"/>
      <c r="AS50" s="122"/>
      <c r="AT50" s="37" t="s">
        <v>167</v>
      </c>
      <c r="AU50" s="37"/>
      <c r="AV50" s="37"/>
      <c r="AW50" s="37"/>
      <c r="AX50" s="37"/>
      <c r="AY50" s="37"/>
      <c r="AZ50" s="95"/>
      <c r="BA50" s="38"/>
      <c r="BB50" s="38"/>
      <c r="BC50" s="38"/>
      <c r="BD50" s="38"/>
      <c r="BE50" s="91" t="s">
        <v>168</v>
      </c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125"/>
      <c r="BT50" s="175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75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49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26"/>
      <c r="AT51" s="112" t="s">
        <v>169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127"/>
      <c r="B52" s="102" t="s">
        <v>170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22"/>
      <c r="AT52" s="137">
        <v>0</v>
      </c>
      <c r="AU52" s="137"/>
      <c r="AV52" s="137"/>
      <c r="AW52" s="137"/>
      <c r="AX52" s="137"/>
      <c r="AY52" s="137"/>
      <c r="AZ52" s="138"/>
      <c r="BA52" s="139" t="s">
        <v>163</v>
      </c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40"/>
      <c r="BT52" s="131">
        <f>('[1]оплата труда'!M126+'[1]оплата труда'!M137+'[1]материалы'!H111+'[1]Охрана труда'!F76)*DH16</f>
        <v>0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31">
        <f>BT52/('[1]хар-ка по 75-му'!E45+'[1]хар-ка по 75-му'!F48)/12</f>
        <v>0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ht="17.25" customHeight="1">
      <c r="A53" s="12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22"/>
      <c r="AT53" s="141"/>
      <c r="AU53" s="141"/>
      <c r="AV53" s="141"/>
      <c r="AW53" s="141"/>
      <c r="AX53" s="141"/>
      <c r="AY53" s="141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40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.75" customHeight="1">
      <c r="A54" s="101"/>
      <c r="B54" s="102" t="s">
        <v>171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1"/>
      <c r="AT54" s="104">
        <v>0</v>
      </c>
      <c r="AU54" s="104"/>
      <c r="AV54" s="104"/>
      <c r="AW54" s="104"/>
      <c r="AX54" s="104"/>
      <c r="AY54" s="104"/>
      <c r="AZ54" s="105"/>
      <c r="BA54" s="119" t="s">
        <v>172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20"/>
      <c r="BT54" s="131">
        <v>0</v>
      </c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131">
        <f>BT54/('[1]хар-ка по 75-му'!E45+'[1]хар-ка по 75-му'!F48)/12</f>
        <v>0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ht="16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6"/>
      <c r="CL55" s="134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7.25" customHeight="1">
      <c r="A56" s="41" t="s">
        <v>173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1"/>
      <c r="B57" s="102" t="s">
        <v>174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1"/>
      <c r="AT57" s="102" t="s">
        <v>175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31">
        <f>(('[1]оплата труда'!M172+'[1]материалы'!H139+'[1]Охрана труда'!F220)*DH16)</f>
        <v>183.7163511341158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3"/>
      <c r="CL57" s="131">
        <f>BT57/('[1]хар-ка по 75-му'!E45+'[1]хар-ка по 75-му'!F48)/12</f>
        <v>0.19627815292106388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4"/>
      <c r="AS58" s="122"/>
      <c r="AT58" s="37" t="s">
        <v>176</v>
      </c>
      <c r="AU58" s="37"/>
      <c r="AV58" s="37"/>
      <c r="AW58" s="37"/>
      <c r="AX58" s="37"/>
      <c r="AY58" s="37"/>
      <c r="AZ58" s="95"/>
      <c r="BA58" s="38"/>
      <c r="BB58" s="38"/>
      <c r="BC58" s="38"/>
      <c r="BD58" s="38"/>
      <c r="BE58" s="91">
        <v>0</v>
      </c>
      <c r="BF58" s="91"/>
      <c r="BG58" s="91"/>
      <c r="BH58" s="91"/>
      <c r="BI58" s="91"/>
      <c r="BJ58" s="91"/>
      <c r="BK58" s="38"/>
      <c r="BL58" s="38" t="s">
        <v>177</v>
      </c>
      <c r="BN58" s="38"/>
      <c r="BO58" s="38"/>
      <c r="BP58" s="38"/>
      <c r="BQ58" s="38"/>
      <c r="BR58" s="38"/>
      <c r="BS58" s="125"/>
      <c r="BT58" s="175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7"/>
      <c r="CL58" s="175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63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2"/>
      <c r="AT59" s="123" t="s">
        <v>178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7"/>
      <c r="CL59" s="175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4"/>
      <c r="AS60" s="122"/>
      <c r="AT60" s="91">
        <v>0</v>
      </c>
      <c r="AU60" s="91"/>
      <c r="AV60" s="91"/>
      <c r="AW60" s="91"/>
      <c r="AX60" s="91"/>
      <c r="AY60" s="91"/>
      <c r="AZ60" s="95"/>
      <c r="BA60" s="142" t="s">
        <v>179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L60" s="175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79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4"/>
      <c r="AS61" s="122"/>
      <c r="AT61" s="123" t="s">
        <v>180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91">
        <v>2</v>
      </c>
      <c r="AU62" s="91"/>
      <c r="AV62" s="91"/>
      <c r="AW62" s="91"/>
      <c r="AX62" s="91"/>
      <c r="AY62" s="91"/>
      <c r="AZ62" s="95"/>
      <c r="BA62" s="142" t="s">
        <v>163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L62" s="175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3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26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4"/>
      <c r="BT63" s="134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17.25" customHeight="1">
      <c r="A64" s="111"/>
      <c r="B64" s="102" t="s">
        <v>181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45" t="s">
        <v>159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31">
        <f>'[1]оплата труда'!M182+'[1]Охрана труда'!F221+'[1]материалы'!H149</f>
        <v>0</v>
      </c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3"/>
      <c r="CL64" s="131">
        <f>BT64/('[1]хар-ка по 75-му'!E45+'[1]хар-ка по 75-му'!F48)/12</f>
        <v>0</v>
      </c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6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34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25.5" customHeight="1">
      <c r="A66" s="127"/>
      <c r="B66" s="102" t="str">
        <f>'[1]оплата труда'!A184</f>
        <v>18. Ремонт фундаментов под стенами существующих зданий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3"/>
      <c r="AS66" s="145" t="s">
        <v>159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  <c r="BS66" s="147"/>
      <c r="BT66" s="131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1">
        <f>BT66/('[1]хар-ка по 75-му'!E45+'[1]хар-ка по 75-му'!F48)/12*'[1]перечень по 75-му'!DH16</f>
        <v>1.079878850607844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9" customHeight="1">
      <c r="A67" s="127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7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118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25.5" customHeight="1">
      <c r="A68" s="127"/>
      <c r="B68" s="102" t="str">
        <f>'[1]оплата труда'!A228</f>
        <v>19. Устранение повреждений ступеней, полов в местах общего пользования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3"/>
      <c r="AS68" s="128" t="s">
        <v>159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>
        <f>('[1]оплата труда'!M236+'[1]оплата труда'!M246+'[1]материалы'!H186+'[1]Охрана труда'!F223)</f>
        <v>0</v>
      </c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/>
      <c r="CL68" s="131">
        <f>BT68/('[1]хар-ка по 75-му'!E45+'[1]хар-ка по 75-му'!F48)/12</f>
        <v>0</v>
      </c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21" customHeight="1">
      <c r="A69" s="12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3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6"/>
      <c r="BT69" s="134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6"/>
      <c r="CL69" s="134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18.75" customHeight="1">
      <c r="A70" s="127"/>
      <c r="B70" s="102" t="str">
        <f>'[1]оплата труда'!A248</f>
        <v>20. Частичный ремонт кровли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3"/>
      <c r="AS70" s="128" t="s">
        <v>159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>
        <f>'[1]оплата труда'!M258+'[1]Охрана труда'!F224+'[1]материалы'!H199</f>
        <v>467.0245765674919</v>
      </c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3"/>
      <c r="CL70" s="131">
        <f>BT70/('[1]хар-ка по 75-му'!E45+'[1]хар-ка по 75-му'!F48)/12</f>
        <v>0.4989578809481751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4.5" customHeight="1">
      <c r="A71" s="127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48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34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6"/>
      <c r="CL71" s="134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25.5" customHeight="1">
      <c r="A72" s="127"/>
      <c r="B72" s="102" t="s">
        <v>182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28" t="s">
        <v>159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0"/>
      <c r="BT72" s="132">
        <f>'[1]оплата труда'!M270+'[1]Охрана труда'!F225+'[1]материалы'!H208</f>
        <v>0</v>
      </c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3"/>
      <c r="CL72" s="131">
        <f>BT72/('[1]хар-ка по 75-му'!E45+'[1]хар-ка по 75-му'!F48)/12</f>
        <v>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9" customHeight="1">
      <c r="A73" s="127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6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2:108" ht="25.5" customHeight="1">
      <c r="B74" s="102" t="str">
        <f>'[1]оплата труда'!A272</f>
        <v>22. Устранение засоров внутренних канализационных трубопроводов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28" t="s">
        <v>159</v>
      </c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0"/>
      <c r="BT74" s="132">
        <f>'[1]оплата труда'!M278+'[1]Охрана труда'!F226+'[1]материалы'!H214</f>
        <v>0</v>
      </c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3"/>
      <c r="CL74" s="131">
        <f>BT74/('[1]хар-ка по 75-му'!$E$45+'[1]хар-ка по 75-му'!$F$48)/12</f>
        <v>0</v>
      </c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12" ht="25.5" customHeight="1">
      <c r="A75" s="15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6"/>
      <c r="CL75" s="134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  <c r="DH75" s="153"/>
    </row>
    <row r="76" spans="1:108" ht="16.5" customHeight="1">
      <c r="A76" s="154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8" t="s">
        <v>159</v>
      </c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2">
        <f>'[1]оплата труда'!M287+'[1]Охрана труда'!F227+'[1]материалы'!H220</f>
        <v>0</v>
      </c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3"/>
      <c r="CL76" s="131">
        <f>BT76/('[1]хар-ка по 75-му'!$E$45+'[1]хар-ка по 75-му'!$F$48)/12</f>
        <v>0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ht="30" customHeight="1">
      <c r="A77" s="15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7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118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6"/>
    </row>
    <row r="78" spans="1:108" ht="16.5" customHeight="1">
      <c r="A78" s="154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5" t="s">
        <v>159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1">
        <f>'[1]оплата труда'!M295+'[1]Охрана труда'!F228+'[1]материалы'!H227</f>
        <v>0</v>
      </c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3"/>
      <c r="CL78" s="131">
        <f>BT78/('[1]хар-ка по 75-му'!$E$45+'[1]хар-ка по 75-му'!$F$48)/12</f>
        <v>0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ht="16.5" customHeight="1">
      <c r="A79" s="154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6"/>
      <c r="CL79" s="134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6"/>
    </row>
    <row r="80" spans="1:108" ht="16.5" customHeight="1">
      <c r="A80" s="154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5" t="s">
        <v>159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1">
        <f>'[1]оплата труда'!M302+'[1]Охрана труда'!F229+'[1]материалы'!C230</f>
        <v>0</v>
      </c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f>BT80/('[1]хар-ка по 75-му'!$E$45+'[1]хар-ка по 75-му'!$F$48)/12</f>
        <v>0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ht="16.5" customHeight="1">
      <c r="A81" s="154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4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6"/>
    </row>
    <row r="82" spans="1:108" ht="16.5" customHeight="1">
      <c r="A82" s="154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5" t="s">
        <v>159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1">
        <f>'[1]оплата труда'!M312+'[1]Охрана труда'!F230+'[1]материалы'!H237</f>
        <v>0</v>
      </c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3"/>
      <c r="CL82" s="131">
        <f>BT82/('[1]хар-ка по 75-му'!$E$45+'[1]хар-ка по 75-му'!$F$48)/12</f>
        <v>0</v>
      </c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ht="16.5" customHeight="1">
      <c r="A83" s="15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4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6"/>
    </row>
    <row r="84" spans="1:108" ht="16.5" customHeight="1">
      <c r="A84" s="154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5" t="s">
        <v>159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1">
        <f>'[1]оплата труда'!M319+'[1]Охрана труда'!F231+'[1]материалы'!C240</f>
        <v>0</v>
      </c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131">
        <f>BT84/('[1]хар-ка по 75-му'!$E$45+'[1]хар-ка по 75-му'!$F$48)/12</f>
        <v>0</v>
      </c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ht="31.5" customHeight="1">
      <c r="A85" s="12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4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</row>
    <row r="86" spans="1:108" ht="31.5" customHeight="1">
      <c r="A86" s="127"/>
      <c r="B86" s="102" t="str">
        <f>'[1]оплата труда'!A321</f>
        <v>28.Проверка устройств отопления в чердачных и подвальных помещениях.       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3"/>
      <c r="AS86" s="155" t="s">
        <v>159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1">
        <f>'[1]оплата труда'!M327+'[1]Охрана труда'!F232+'[1]материалы'!C243</f>
        <v>0</v>
      </c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31">
        <f>BT86/('[1]хар-ка по 75-му'!$E$45+'[1]хар-ка по 75-му'!$F$48)/12</f>
        <v>0</v>
      </c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ht="18" customHeight="1">
      <c r="A87" s="127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3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4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</row>
    <row r="88" spans="1:108" ht="31.5" customHeight="1">
      <c r="A88" s="127"/>
      <c r="B88" s="10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3"/>
      <c r="AS88" s="155" t="s">
        <v>159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1">
        <f>'[1]оплата труда'!M337+'[1]Охрана труда'!F233+'[1]материалы'!H256</f>
        <v>0</v>
      </c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3"/>
      <c r="CL88" s="131">
        <f>BT88/('[1]хар-ка по 75-му'!$E$45+'[1]хар-ка по 75-му'!$F$48)/12</f>
        <v>0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ht="31.5" customHeight="1">
      <c r="A89" s="127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4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</row>
    <row r="90" spans="1:108" ht="31.5" customHeight="1">
      <c r="A90" s="127"/>
      <c r="B90" s="102" t="str">
        <f>'[1]оплата труда'!A340</f>
        <v>30. Замена  неисправных  участков электрической сети здания    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3"/>
      <c r="AS90" s="155" t="s">
        <v>159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1">
        <f>'[1]оплата труда'!M347+'[1]Охрана труда'!F234+'[1]материалы'!H265</f>
        <v>135.27589080974738</v>
      </c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3"/>
      <c r="CL90" s="131">
        <f>BT90/('[1]хар-ка по 75-му'!$E$45+'[1]хар-ка по 75-му'!$F$48)/12</f>
        <v>0.14452552436938823</v>
      </c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7.5" customHeight="1">
      <c r="A91" s="127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4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6"/>
    </row>
    <row r="92" spans="1:108" ht="19.5" customHeight="1">
      <c r="A92" s="127"/>
      <c r="B92" s="102" t="str">
        <f>'[1]оплата труда'!A350</f>
        <v>31. Ремонт щитов.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3"/>
      <c r="AS92" s="155" t="s">
        <v>159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1">
        <f>'[1]оплата труда'!M356+'[1]Охрана труда'!F235+'[1]материалы'!H280</f>
        <v>0</v>
      </c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L92" s="131">
        <f>BT92/('[1]хар-ка по 75-му'!$E$45+'[1]хар-ка по 75-му'!$F$48)/12</f>
        <v>0</v>
      </c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1:108" ht="11.25" customHeight="1">
      <c r="A93" s="127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3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4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134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6"/>
    </row>
    <row r="94" spans="1:108" ht="21" customHeight="1">
      <c r="A94" s="127"/>
      <c r="B94" s="102" t="str">
        <f>'[1]оплата труда'!A358</f>
        <v>32. Ремонт внутренней штукатурки отдельным местами (стены подъезда)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3"/>
      <c r="AS94" s="155" t="s">
        <v>159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1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31">
        <f>BT94/('[1]хар-ка по 75-му'!$E$45+'[1]хар-ка по 75-му'!$F$48)/12</f>
        <v>0</v>
      </c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ht="29.25" customHeight="1">
      <c r="A95" s="127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6"/>
      <c r="CL95" s="134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6"/>
    </row>
    <row r="96" spans="1:108" ht="21" customHeight="1">
      <c r="A96" s="127"/>
      <c r="B96" s="102" t="str">
        <f>'[1]оплата труда'!A391</f>
        <v>33. Смена отдельных досок наружной обшивки деревянных стен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3"/>
      <c r="AS96" s="155" t="s">
        <v>159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1">
        <f>'[1]оплата труда'!M398+'[1]Охрана труда'!F238+'[1]материалы'!H313</f>
        <v>324.9131141251543</v>
      </c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3"/>
      <c r="CL96" s="131">
        <f>BT96/('[1]хар-ка по 75-му'!$E$45+'[1]хар-ка по 75-му'!$F$48)/12</f>
        <v>0.34712939543285715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ht="25.5" customHeight="1">
      <c r="A97" s="127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3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6"/>
      <c r="CL97" s="134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</row>
    <row r="98" spans="1:108" ht="111" customHeight="1">
      <c r="A98" s="127"/>
      <c r="B98" s="112" t="s">
        <v>183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3"/>
      <c r="AS98" s="126"/>
      <c r="AT98" s="161" t="s">
        <v>184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4">
        <f>CL98*('[1]хар-ка по 75-му'!E45+'[1]хар-ка по 75-му'!F48)*12</f>
        <v>190.32000000000002</v>
      </c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>
        <f>'[1]Аварийная служба'!B6/3</f>
        <v>0.20333333333333334</v>
      </c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.75" customHeight="1">
      <c r="A99" s="101"/>
      <c r="B99" s="102" t="s">
        <v>185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3"/>
      <c r="AS99" s="101"/>
      <c r="AT99" s="104">
        <v>0</v>
      </c>
      <c r="AU99" s="104"/>
      <c r="AV99" s="104"/>
      <c r="AW99" s="104"/>
      <c r="AX99" s="104"/>
      <c r="AY99" s="104"/>
      <c r="AZ99" s="105"/>
      <c r="BA99" s="119" t="s">
        <v>163</v>
      </c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20"/>
      <c r="BT99" s="131">
        <f>CL99*'[1]хар-ка по 75-му'!E45*12*AT99</f>
        <v>0</v>
      </c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3"/>
      <c r="CL99" s="131">
        <f>5/12*AT99</f>
        <v>0</v>
      </c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ht="3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6"/>
      <c r="BT100" s="134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6"/>
      <c r="CL100" s="134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6"/>
    </row>
    <row r="101" spans="1:108" ht="15.75" customHeight="1">
      <c r="A101" s="101"/>
      <c r="B101" s="102" t="s">
        <v>186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/>
      <c r="AT101" s="104">
        <v>0</v>
      </c>
      <c r="AU101" s="104"/>
      <c r="AV101" s="104"/>
      <c r="AW101" s="104"/>
      <c r="AX101" s="104"/>
      <c r="AY101" s="104"/>
      <c r="AZ101" s="105"/>
      <c r="BA101" s="119" t="s">
        <v>163</v>
      </c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20"/>
      <c r="BT101" s="131">
        <f>CL101*'[1]хар-ка по 75-му'!E45*12</f>
        <v>0</v>
      </c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3"/>
      <c r="CL101" s="131">
        <v>0</v>
      </c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ht="3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3"/>
      <c r="AS102" s="114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6"/>
      <c r="BT102" s="134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6"/>
      <c r="CL102" s="134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6"/>
    </row>
    <row r="103" spans="1:115" ht="17.25" customHeight="1">
      <c r="A103" s="111"/>
      <c r="B103" s="50" t="s">
        <v>187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42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65"/>
      <c r="BT103" s="178">
        <f>BT22+BT24+BT26+BT28+BT31+BT33+BT35+BT37+BT40+BT42+BT45+BT47+BT49+BT52+BT54+BT57+BT64+BT66+BT68+BT70+BT72+BT74+BT76+BT78+BT80+BT82+BT84+BT86+BT88+BT90+BT92+BT94+BT96+BT98+BT99+BT101</f>
        <v>15374.862030401251</v>
      </c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80"/>
      <c r="CL103" s="178">
        <f>CL22+CL24+CL26+CL28+CL31+CL33+CL35+CL37+CL40+CL42+CL45+CL47+CL49+CL52+CL54+CL57+CL64+CL66+CL68+CL70+CL72+CL74+CL76+CL78+CL80+CL82+CL84+CL86+CL88+CL90+CL92+CL94+CL96+CL98+CL99+CL101</f>
        <v>16.426134647864586</v>
      </c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  <c r="DF103" s="166"/>
      <c r="DG103" s="166"/>
      <c r="DH103" s="166"/>
      <c r="DI103" s="166"/>
      <c r="DJ103" s="166"/>
      <c r="DK103" s="166"/>
    </row>
    <row r="104" spans="1:108" ht="18" customHeight="1">
      <c r="A104" s="41" t="s">
        <v>188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7" t="s">
        <v>189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69"/>
      <c r="BT105" s="178">
        <f>BT103*0.12</f>
        <v>1844.9834436481501</v>
      </c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80"/>
      <c r="CL105" s="178">
        <f>BT105/('[1]хар-ка по 75-му'!E45+'[1]хар-ка по 75-му'!F48)/12</f>
        <v>1.97113615774375</v>
      </c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18" customHeight="1">
      <c r="A106" s="168" t="s">
        <v>190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69"/>
    </row>
    <row r="107" spans="1:148" ht="15.75">
      <c r="A107" s="167" t="s">
        <v>191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81">
        <f>BT105+BT103</f>
        <v>17219.8454740494</v>
      </c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>
        <f>CL103+CL105</f>
        <v>18.397270805608336</v>
      </c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</row>
    <row r="109" spans="3:87" ht="15.75">
      <c r="C109" s="1"/>
      <c r="D109" s="172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K111" s="5" t="s">
        <v>129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EJ22" sqref="EJ2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52:108" ht="15.75"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18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8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 t="s">
        <v>6</v>
      </c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18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18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6"/>
      <c r="BI13" s="86"/>
      <c r="BJ13" s="86"/>
      <c r="BK13" s="86"/>
      <c r="BL13" s="86"/>
      <c r="BM13" s="2" t="s">
        <v>132</v>
      </c>
      <c r="BN13" s="2"/>
      <c r="BO13" s="2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4" customFormat="1" ht="16.5">
      <c r="A15" s="183" t="s">
        <v>134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</row>
    <row r="16" spans="1:108" s="184" customFormat="1" ht="19.5" customHeight="1">
      <c r="A16" s="183" t="s">
        <v>193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</row>
    <row r="17" spans="1:108" s="184" customFormat="1" ht="15.75" customHeight="1">
      <c r="A17" s="183" t="s">
        <v>194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</row>
    <row r="18" spans="1:108" s="184" customFormat="1" ht="15.75" customHeight="1">
      <c r="A18" s="183" t="s">
        <v>195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</row>
    <row r="19" spans="1:108" s="184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00" t="str">
        <f>'[1]перечень по 75-му'!AF19</f>
        <v>Д. Событий 48 А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138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139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140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6"/>
      <c r="B24" s="102" t="s">
        <v>198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/>
      <c r="AU24" s="104"/>
      <c r="AV24" s="104"/>
      <c r="AW24" s="104"/>
      <c r="AX24" s="104"/>
      <c r="AY24" s="104"/>
      <c r="AZ24" s="105"/>
      <c r="BA24" s="106" t="s">
        <v>143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87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9"/>
      <c r="CL24" s="190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ht="20.25" customHeight="1">
      <c r="A25" s="19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94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6"/>
      <c r="CL25" s="197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9"/>
    </row>
    <row r="26" spans="1:108" ht="15.75" customHeight="1">
      <c r="A26" s="186"/>
      <c r="B26" s="200" t="s">
        <v>199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86"/>
      <c r="AT26" s="202"/>
      <c r="AU26" s="202"/>
      <c r="AV26" s="202"/>
      <c r="AW26" s="202"/>
      <c r="AX26" s="202"/>
      <c r="AY26" s="202"/>
      <c r="AZ26" s="203"/>
      <c r="BA26" s="204" t="s">
        <v>143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8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17.25" customHeight="1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3"/>
      <c r="BT27" s="214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2.25" customHeight="1">
      <c r="A28" s="186"/>
      <c r="B28" s="200" t="s">
        <v>200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186"/>
      <c r="AT28" s="202"/>
      <c r="AU28" s="202"/>
      <c r="AV28" s="202"/>
      <c r="AW28" s="202"/>
      <c r="AX28" s="202"/>
      <c r="AY28" s="202"/>
      <c r="AZ28" s="203"/>
      <c r="BA28" s="217" t="s">
        <v>148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8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8"/>
      <c r="CL28" s="20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8"/>
    </row>
    <row r="29" spans="1:108" ht="15.75" customHeight="1">
      <c r="A29" s="193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10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214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6"/>
      <c r="CL29" s="214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28.5" customHeight="1">
      <c r="A30" s="186"/>
      <c r="B30" s="200" t="s">
        <v>201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186"/>
      <c r="AT30" s="202"/>
      <c r="AU30" s="202"/>
      <c r="AV30" s="202"/>
      <c r="AW30" s="202"/>
      <c r="AX30" s="202"/>
      <c r="AY30" s="202"/>
      <c r="AZ30" s="203"/>
      <c r="BA30" s="217" t="s">
        <v>163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20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8"/>
    </row>
    <row r="31" spans="1:108" ht="17.25" customHeight="1">
      <c r="A31" s="19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10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4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31.5" customHeight="1">
      <c r="A32" s="186"/>
      <c r="B32" s="200" t="s">
        <v>202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86"/>
      <c r="AT32" s="202"/>
      <c r="AU32" s="202"/>
      <c r="AV32" s="202"/>
      <c r="AW32" s="202"/>
      <c r="AX32" s="202"/>
      <c r="AY32" s="202"/>
      <c r="AZ32" s="203"/>
      <c r="BA32" s="217" t="s">
        <v>163</v>
      </c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8"/>
      <c r="BT32" s="206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8"/>
      <c r="CL32" s="20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15.75" customHeight="1">
      <c r="A33" s="19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4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214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86"/>
      <c r="B34" s="102" t="s">
        <v>203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4"/>
      <c r="AU34" s="104"/>
      <c r="AV34" s="104"/>
      <c r="AW34" s="104"/>
      <c r="AX34" s="104"/>
      <c r="AY34" s="104"/>
      <c r="AZ34" s="105"/>
      <c r="BA34" s="119" t="s">
        <v>163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87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9"/>
      <c r="CL34" s="190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16.5" customHeight="1">
      <c r="A35" s="19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6"/>
      <c r="CL35" s="197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9"/>
    </row>
    <row r="36" spans="1:108" ht="15" customHeight="1">
      <c r="A36" s="186"/>
      <c r="B36" s="102" t="s">
        <v>204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86"/>
      <c r="AT36" s="202"/>
      <c r="AU36" s="202"/>
      <c r="AV36" s="202"/>
      <c r="AW36" s="202"/>
      <c r="AX36" s="202"/>
      <c r="AY36" s="202"/>
      <c r="AZ36" s="203"/>
      <c r="BA36" s="204" t="s">
        <v>163</v>
      </c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19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211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" customHeight="1">
      <c r="A38" s="193"/>
      <c r="B38" s="209" t="s">
        <v>205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225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7"/>
      <c r="BT38" s="214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6"/>
      <c r="CL38" s="214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32.25" customHeight="1">
      <c r="A39" s="193"/>
      <c r="B39" s="209" t="s">
        <v>206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S39" s="225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14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6"/>
      <c r="CL39" s="214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" customHeight="1">
      <c r="A40" s="43" t="s">
        <v>149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6"/>
      <c r="B41" s="200" t="s">
        <v>207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186"/>
      <c r="AT41" s="202"/>
      <c r="AU41" s="202"/>
      <c r="AV41" s="202"/>
      <c r="AW41" s="202"/>
      <c r="AX41" s="202"/>
      <c r="AY41" s="202"/>
      <c r="AZ41" s="203"/>
      <c r="BA41" s="204" t="s">
        <v>143</v>
      </c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206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8"/>
      <c r="CL41" s="20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8"/>
    </row>
    <row r="42" spans="1:108" ht="16.5" customHeight="1">
      <c r="A42" s="193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214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14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ht="16.5" customHeight="1">
      <c r="A43" s="193"/>
      <c r="B43" s="209" t="s">
        <v>208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10"/>
      <c r="AS43" s="2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14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6"/>
      <c r="CL43" s="214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ht="15" customHeight="1">
      <c r="A44" s="186"/>
      <c r="B44" s="200" t="s">
        <v>209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86"/>
      <c r="AT44" s="202"/>
      <c r="AU44" s="202"/>
      <c r="AV44" s="202"/>
      <c r="AW44" s="202"/>
      <c r="AX44" s="202"/>
      <c r="AY44" s="202"/>
      <c r="AZ44" s="203"/>
      <c r="BA44" s="217" t="s">
        <v>143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  <c r="BT44" s="206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8"/>
    </row>
    <row r="45" spans="1:108" ht="15.75">
      <c r="A45" s="193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214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6"/>
      <c r="CL45" s="214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.75" customHeight="1">
      <c r="A46" s="186"/>
      <c r="B46" s="200" t="s">
        <v>210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86"/>
      <c r="AT46" s="202"/>
      <c r="AU46" s="202"/>
      <c r="AV46" s="202"/>
      <c r="AW46" s="202"/>
      <c r="AX46" s="202"/>
      <c r="AY46" s="202"/>
      <c r="AZ46" s="203"/>
      <c r="BA46" s="217" t="s">
        <v>143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8"/>
      <c r="CL46" s="20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8"/>
    </row>
    <row r="47" spans="1:108" ht="16.5" customHeight="1">
      <c r="A47" s="19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10"/>
      <c r="AS47" s="211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214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6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6"/>
    </row>
    <row r="48" spans="1:108" ht="16.5" customHeight="1">
      <c r="A48" s="186"/>
      <c r="B48" s="200" t="s">
        <v>211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1"/>
      <c r="AS48" s="186"/>
      <c r="AT48" s="202"/>
      <c r="AU48" s="202"/>
      <c r="AV48" s="202"/>
      <c r="AW48" s="202"/>
      <c r="AX48" s="202"/>
      <c r="AY48" s="202"/>
      <c r="AZ48" s="203"/>
      <c r="BA48" s="217" t="s">
        <v>163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8"/>
      <c r="CL48" s="20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</row>
    <row r="49" spans="1:108" ht="15.75">
      <c r="A49" s="193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10"/>
      <c r="AS49" s="211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3"/>
      <c r="BT49" s="214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</row>
    <row r="50" spans="1:108" ht="16.5" customHeight="1">
      <c r="A50" s="186"/>
      <c r="B50" s="102" t="s">
        <v>212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1"/>
      <c r="AT50" s="104"/>
      <c r="AU50" s="104"/>
      <c r="AV50" s="104"/>
      <c r="AW50" s="104"/>
      <c r="AX50" s="104"/>
      <c r="AY50" s="104"/>
      <c r="AZ50" s="105"/>
      <c r="BA50" s="119" t="s">
        <v>163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20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90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ht="15.75">
      <c r="A51" s="19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6"/>
      <c r="CL51" s="197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9"/>
    </row>
    <row r="52" spans="1:108" ht="15" customHeight="1">
      <c r="A52" s="186"/>
      <c r="B52" s="102" t="s">
        <v>213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86"/>
      <c r="AT52" s="202"/>
      <c r="AU52" s="202"/>
      <c r="AV52" s="202"/>
      <c r="AW52" s="202"/>
      <c r="AX52" s="202"/>
      <c r="AY52" s="202"/>
      <c r="AZ52" s="203"/>
      <c r="BA52" s="217" t="s">
        <v>163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8"/>
      <c r="CL52" s="219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1"/>
    </row>
    <row r="53" spans="1:108" ht="15.75">
      <c r="A53" s="19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211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3"/>
      <c r="BT53" s="214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6"/>
      <c r="CL53" s="222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49.5" customHeight="1">
      <c r="A54" s="193"/>
      <c r="B54" s="209" t="s">
        <v>214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10"/>
      <c r="AS54" s="225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4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6"/>
      <c r="CL54" s="214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6"/>
    </row>
    <row r="55" spans="1:108" ht="15" customHeight="1">
      <c r="A55" s="186"/>
      <c r="B55" s="200" t="s">
        <v>215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86"/>
      <c r="AT55" s="202"/>
      <c r="AU55" s="202"/>
      <c r="AV55" s="202"/>
      <c r="AW55" s="202"/>
      <c r="AX55" s="202"/>
      <c r="AY55" s="202"/>
      <c r="AZ55" s="203"/>
      <c r="BA55" s="217" t="s">
        <v>143</v>
      </c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8"/>
      <c r="CL55" s="20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8"/>
    </row>
    <row r="56" spans="1:108" ht="15.75">
      <c r="A56" s="193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11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3"/>
      <c r="BT56" s="214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6"/>
      <c r="CL56" s="214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ht="33" customHeight="1">
      <c r="A57" s="186"/>
      <c r="B57" s="200" t="s">
        <v>216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86"/>
      <c r="AT57" s="200" t="s">
        <v>154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8"/>
      <c r="CL57" s="206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8"/>
    </row>
    <row r="58" spans="1:108" ht="16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2"/>
      <c r="AS58" s="230"/>
      <c r="AT58" s="7" t="s">
        <v>155</v>
      </c>
      <c r="AU58" s="7"/>
      <c r="AV58" s="7"/>
      <c r="AW58" s="7"/>
      <c r="AX58" s="7"/>
      <c r="AY58" s="7"/>
      <c r="AZ58" s="233"/>
      <c r="BA58" s="39"/>
      <c r="BB58" s="39"/>
      <c r="BC58" s="39"/>
      <c r="BD58" s="39"/>
      <c r="BE58" s="234"/>
      <c r="BF58" s="234"/>
      <c r="BG58" s="234"/>
      <c r="BH58" s="234"/>
      <c r="BI58" s="234"/>
      <c r="BJ58" s="234"/>
      <c r="BK58" s="233"/>
      <c r="BL58" s="235" t="s">
        <v>156</v>
      </c>
      <c r="BM58" s="233"/>
      <c r="BN58" s="233"/>
      <c r="BO58" s="233"/>
      <c r="BP58" s="233"/>
      <c r="BQ58" s="233"/>
      <c r="BR58" s="233"/>
      <c r="BS58" s="23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193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10"/>
      <c r="AS59" s="225"/>
      <c r="AT59" s="209" t="s">
        <v>157</v>
      </c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10"/>
      <c r="BT59" s="214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6"/>
      <c r="CL59" s="214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6"/>
    </row>
    <row r="60" spans="1:108" ht="33.75" customHeight="1">
      <c r="A60" s="193"/>
      <c r="B60" s="112" t="s">
        <v>217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3"/>
      <c r="AS60" s="225"/>
      <c r="AT60" s="226" t="s">
        <v>218</v>
      </c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7"/>
      <c r="BT60" s="22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6"/>
      <c r="CL60" s="222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31.5" customHeight="1">
      <c r="A61" s="193"/>
      <c r="B61" s="163" t="s">
        <v>219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126"/>
      <c r="AT61" s="163" t="s">
        <v>159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6"/>
      <c r="B63" s="200" t="s">
        <v>221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1"/>
      <c r="AS63" s="186"/>
      <c r="AT63" s="202"/>
      <c r="AU63" s="202"/>
      <c r="AV63" s="202"/>
      <c r="AW63" s="202"/>
      <c r="AX63" s="202"/>
      <c r="AY63" s="202"/>
      <c r="AZ63" s="203"/>
      <c r="BA63" s="217" t="s">
        <v>143</v>
      </c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8"/>
      <c r="BT63" s="206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8"/>
      <c r="CL63" s="206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</row>
    <row r="64" spans="1:108" ht="15" customHeight="1">
      <c r="A64" s="193"/>
      <c r="B64" s="226" t="s">
        <v>222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225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7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249"/>
      <c r="B65" s="200" t="s">
        <v>223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186"/>
      <c r="AT65" s="200" t="s">
        <v>224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1"/>
      <c r="BT65" s="206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8"/>
      <c r="CL65" s="206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</row>
    <row r="66" spans="1:108" ht="15.75">
      <c r="A66" s="25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0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3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25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2"/>
      <c r="AS67" s="230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193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10"/>
      <c r="AS68" s="225"/>
      <c r="AT68" s="253" t="s">
        <v>226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14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L68" s="214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6"/>
      <c r="B70" s="200" t="s">
        <v>228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1"/>
      <c r="AS70" s="186"/>
      <c r="AT70" s="202"/>
      <c r="AU70" s="202"/>
      <c r="AV70" s="202"/>
      <c r="AW70" s="202"/>
      <c r="AX70" s="202"/>
      <c r="AY70" s="202"/>
      <c r="AZ70" s="203"/>
      <c r="BA70" s="217" t="s">
        <v>163</v>
      </c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8"/>
      <c r="BT70" s="206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8"/>
      <c r="CL70" s="206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</row>
    <row r="71" spans="1:108" ht="15.75">
      <c r="A71" s="193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3"/>
      <c r="BT71" s="214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6"/>
      <c r="CL71" s="214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6"/>
      <c r="B73" s="200" t="s">
        <v>230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86"/>
      <c r="AT73" s="200" t="s">
        <v>231</v>
      </c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1"/>
      <c r="BT73" s="206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8"/>
      <c r="CL73" s="206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</row>
    <row r="74" spans="1:108" ht="15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2"/>
      <c r="AS74" s="230"/>
      <c r="AT74" s="7" t="s">
        <v>232</v>
      </c>
      <c r="AU74" s="7"/>
      <c r="AV74" s="7"/>
      <c r="AW74" s="7"/>
      <c r="AX74" s="7"/>
      <c r="AY74" s="7"/>
      <c r="AZ74" s="233"/>
      <c r="BA74" s="39"/>
      <c r="BB74" s="39"/>
      <c r="BC74" s="39"/>
      <c r="BD74" s="234"/>
      <c r="BE74" s="234"/>
      <c r="BF74" s="234"/>
      <c r="BG74" s="234"/>
      <c r="BH74" s="234"/>
      <c r="BI74" s="234"/>
      <c r="BJ74" s="234"/>
      <c r="BK74" s="39"/>
      <c r="BL74" s="39" t="s">
        <v>177</v>
      </c>
      <c r="BN74" s="39"/>
      <c r="BO74" s="39"/>
      <c r="BP74" s="39"/>
      <c r="BQ74" s="39"/>
      <c r="BR74" s="39"/>
      <c r="BS74" s="23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30"/>
      <c r="AT75" s="231" t="s">
        <v>233</v>
      </c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2"/>
      <c r="AS76" s="230"/>
      <c r="AT76" s="7" t="s">
        <v>176</v>
      </c>
      <c r="AU76" s="7"/>
      <c r="AV76" s="7"/>
      <c r="AW76" s="7"/>
      <c r="AX76" s="7"/>
      <c r="AY76" s="7"/>
      <c r="AZ76" s="233"/>
      <c r="BA76" s="39"/>
      <c r="BB76" s="39"/>
      <c r="BC76" s="39"/>
      <c r="BD76" s="233"/>
      <c r="BE76" s="234"/>
      <c r="BF76" s="234"/>
      <c r="BG76" s="234"/>
      <c r="BH76" s="234"/>
      <c r="BI76" s="234"/>
      <c r="BJ76" s="234"/>
      <c r="BK76" s="39"/>
      <c r="BL76" s="39" t="s">
        <v>177</v>
      </c>
      <c r="BN76" s="39"/>
      <c r="BO76" s="39"/>
      <c r="BP76" s="39"/>
      <c r="BQ76" s="39"/>
      <c r="BR76" s="39"/>
      <c r="BS76" s="23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2"/>
      <c r="AS77" s="230"/>
      <c r="AT77" s="231" t="s">
        <v>234</v>
      </c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0"/>
      <c r="AT78" s="7" t="s">
        <v>235</v>
      </c>
      <c r="AU78" s="7"/>
      <c r="AV78" s="7"/>
      <c r="AW78" s="7"/>
      <c r="AX78" s="7"/>
      <c r="AY78" s="7"/>
      <c r="AZ78" s="233"/>
      <c r="BA78" s="39"/>
      <c r="BB78" s="39"/>
      <c r="BC78" s="39"/>
      <c r="BD78" s="233"/>
      <c r="BE78" s="234"/>
      <c r="BF78" s="234"/>
      <c r="BG78" s="234"/>
      <c r="BH78" s="234"/>
      <c r="BI78" s="234"/>
      <c r="BJ78" s="234"/>
      <c r="BK78" s="39"/>
      <c r="BL78" s="39" t="s">
        <v>177</v>
      </c>
      <c r="BN78" s="39"/>
      <c r="BO78" s="39"/>
      <c r="BP78" s="39"/>
      <c r="BQ78" s="39"/>
      <c r="BR78" s="39"/>
      <c r="BS78" s="23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2"/>
      <c r="AS79" s="230"/>
      <c r="AT79" s="231" t="s">
        <v>236</v>
      </c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2"/>
      <c r="AS80" s="230"/>
      <c r="AT80" s="234"/>
      <c r="AU80" s="234"/>
      <c r="AV80" s="234"/>
      <c r="AW80" s="234"/>
      <c r="AX80" s="234"/>
      <c r="AY80" s="234"/>
      <c r="AZ80" s="233"/>
      <c r="BA80" s="255" t="s">
        <v>163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6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19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10"/>
      <c r="AS81" s="225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8"/>
      <c r="BT81" s="214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6"/>
      <c r="CL81" s="214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6"/>
    </row>
    <row r="82" spans="1:108" ht="31.5" customHeight="1">
      <c r="A82" s="193"/>
      <c r="B82" s="226" t="s">
        <v>237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5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7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186"/>
      <c r="B83" s="200" t="s">
        <v>238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86"/>
      <c r="AT83" s="200" t="s">
        <v>239</v>
      </c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1"/>
      <c r="BT83" s="206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8"/>
      <c r="CL83" s="206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8"/>
    </row>
    <row r="84" spans="1:108" ht="15.75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2"/>
      <c r="AS84" s="230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4"/>
      <c r="BK84" s="234"/>
      <c r="BL84" s="234"/>
      <c r="BM84" s="234"/>
      <c r="BN84" s="7"/>
      <c r="BO84" s="7" t="s">
        <v>51</v>
      </c>
      <c r="BP84" s="7"/>
      <c r="BQ84" s="7"/>
      <c r="BR84" s="7"/>
      <c r="BS84" s="259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193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25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8"/>
      <c r="BT85" s="214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6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6"/>
      <c r="B87" s="200" t="s">
        <v>242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86"/>
      <c r="AT87" s="200" t="s">
        <v>243</v>
      </c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1"/>
      <c r="BT87" s="206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8"/>
      <c r="CL87" s="206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8"/>
    </row>
    <row r="88" spans="1:108" ht="15" customHeigh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2"/>
      <c r="AS88" s="230"/>
      <c r="AT88" s="7" t="s">
        <v>167</v>
      </c>
      <c r="AU88" s="7"/>
      <c r="AV88" s="7"/>
      <c r="AW88" s="7"/>
      <c r="AX88" s="7"/>
      <c r="AY88" s="7"/>
      <c r="AZ88" s="233"/>
      <c r="BA88" s="39"/>
      <c r="BB88" s="39"/>
      <c r="BC88" s="39"/>
      <c r="BD88" s="234"/>
      <c r="BE88" s="234"/>
      <c r="BF88" s="234"/>
      <c r="BG88" s="234"/>
      <c r="BH88" s="234"/>
      <c r="BI88" s="234"/>
      <c r="BJ88" s="234"/>
      <c r="BK88" s="39" t="s">
        <v>244</v>
      </c>
      <c r="BL88" s="39"/>
      <c r="BM88" s="39"/>
      <c r="BN88" s="39"/>
      <c r="BO88" s="39"/>
      <c r="BP88" s="39"/>
      <c r="BQ88" s="39"/>
      <c r="BR88" s="39"/>
      <c r="BS88" s="23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30"/>
      <c r="AT89" s="231" t="s">
        <v>245</v>
      </c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  <c r="AS90" s="230"/>
      <c r="AT90" s="234"/>
      <c r="AU90" s="234"/>
      <c r="AV90" s="234"/>
      <c r="AW90" s="234"/>
      <c r="AX90" s="234"/>
      <c r="AY90" s="234"/>
      <c r="AZ90" s="234"/>
      <c r="BA90" s="39"/>
      <c r="BB90" s="260" t="s">
        <v>246</v>
      </c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1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30"/>
      <c r="AT91" s="231" t="s">
        <v>247</v>
      </c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2"/>
      <c r="AS92" s="230"/>
      <c r="AT92" s="7" t="s">
        <v>167</v>
      </c>
      <c r="AU92" s="7"/>
      <c r="AV92" s="7"/>
      <c r="AW92" s="7"/>
      <c r="AX92" s="7"/>
      <c r="AY92" s="7"/>
      <c r="AZ92" s="233"/>
      <c r="BA92" s="39"/>
      <c r="BB92" s="39"/>
      <c r="BC92" s="39"/>
      <c r="BD92" s="234"/>
      <c r="BE92" s="234"/>
      <c r="BF92" s="234"/>
      <c r="BG92" s="234"/>
      <c r="BH92" s="234"/>
      <c r="BI92" s="234"/>
      <c r="BJ92" s="234"/>
      <c r="BK92" s="39" t="s">
        <v>248</v>
      </c>
      <c r="BL92" s="39"/>
      <c r="BM92" s="39"/>
      <c r="BN92" s="39"/>
      <c r="BO92" s="39"/>
      <c r="BP92" s="39"/>
      <c r="BQ92" s="39"/>
      <c r="BR92" s="39"/>
      <c r="BS92" s="23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225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10"/>
      <c r="AS93" s="225"/>
      <c r="AT93" s="209" t="s">
        <v>249</v>
      </c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10"/>
      <c r="BT93" s="214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6"/>
      <c r="CL93" s="214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6"/>
    </row>
    <row r="94" spans="1:108" ht="15" customHeight="1">
      <c r="A94" s="186"/>
      <c r="B94" s="200" t="s">
        <v>250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1"/>
      <c r="AS94" s="186"/>
      <c r="AT94" s="200" t="s">
        <v>251</v>
      </c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1"/>
      <c r="BT94" s="206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8"/>
      <c r="CL94" s="206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8"/>
    </row>
    <row r="95" spans="1:108" ht="1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2"/>
      <c r="AS95" s="230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9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2"/>
      <c r="AS96" s="230"/>
      <c r="AT96" s="231" t="s">
        <v>253</v>
      </c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230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2"/>
      <c r="AS97" s="230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3"/>
      <c r="BG97" s="262" t="s">
        <v>254</v>
      </c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3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2"/>
      <c r="AS98" s="230"/>
      <c r="AT98" s="231" t="s">
        <v>255</v>
      </c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2"/>
      <c r="AS99" s="230"/>
      <c r="AT99" s="7" t="s">
        <v>256</v>
      </c>
      <c r="AU99" s="7"/>
      <c r="AV99" s="7"/>
      <c r="AW99" s="7"/>
      <c r="AX99" s="7"/>
      <c r="AY99" s="7"/>
      <c r="AZ99" s="233"/>
      <c r="BA99" s="39"/>
      <c r="BB99" s="39"/>
      <c r="BC99" s="234"/>
      <c r="BD99" s="234"/>
      <c r="BE99" s="234"/>
      <c r="BF99" s="234"/>
      <c r="BG99" s="7" t="s">
        <v>257</v>
      </c>
      <c r="BJ99" s="233"/>
      <c r="BK99" s="39"/>
      <c r="BL99" s="39"/>
      <c r="BN99" s="39"/>
      <c r="BO99" s="39"/>
      <c r="BP99" s="39"/>
      <c r="BQ99" s="39"/>
      <c r="BR99" s="39"/>
      <c r="BS99" s="23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2"/>
      <c r="AS100" s="230"/>
      <c r="AT100" s="231" t="s">
        <v>258</v>
      </c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2"/>
      <c r="AS101" s="23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3"/>
      <c r="BG101" s="262" t="s">
        <v>254</v>
      </c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3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230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2"/>
      <c r="AS102" s="230"/>
      <c r="AT102" s="231" t="s">
        <v>259</v>
      </c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2"/>
      <c r="AS103" s="230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3"/>
      <c r="BG103" s="262" t="s">
        <v>260</v>
      </c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3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230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2"/>
      <c r="AS104" s="230"/>
      <c r="AT104" s="231" t="s">
        <v>261</v>
      </c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2"/>
      <c r="AS105" s="230"/>
      <c r="AT105" s="234"/>
      <c r="AU105" s="234"/>
      <c r="AV105" s="234"/>
      <c r="AW105" s="234"/>
      <c r="AX105" s="234"/>
      <c r="AY105" s="234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193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10"/>
      <c r="AS106" s="225"/>
      <c r="AT106" s="209" t="s">
        <v>263</v>
      </c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10"/>
      <c r="BT106" s="214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6"/>
      <c r="CL106" s="214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6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6"/>
      <c r="B108" s="200" t="s">
        <v>265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1"/>
      <c r="AS108" s="186"/>
      <c r="AT108" s="202"/>
      <c r="AU108" s="202"/>
      <c r="AV108" s="202"/>
      <c r="AW108" s="202"/>
      <c r="AX108" s="202"/>
      <c r="AY108" s="202"/>
      <c r="AZ108" s="203"/>
      <c r="BA108" s="217" t="s">
        <v>163</v>
      </c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8"/>
      <c r="BT108" s="206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8"/>
      <c r="CL108" s="206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8"/>
    </row>
    <row r="109" spans="1:108" ht="15" customHeight="1">
      <c r="A109" s="193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10"/>
      <c r="AS109" s="211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3"/>
      <c r="BT109" s="214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6"/>
      <c r="CL109" s="214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</row>
    <row r="110" spans="1:108" ht="15.75">
      <c r="A110" s="186"/>
      <c r="B110" s="200" t="s">
        <v>266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1"/>
      <c r="AS110" s="186"/>
      <c r="AT110" s="202"/>
      <c r="AU110" s="202"/>
      <c r="AV110" s="202"/>
      <c r="AW110" s="202"/>
      <c r="AX110" s="202"/>
      <c r="AY110" s="202"/>
      <c r="AZ110" s="203"/>
      <c r="BA110" s="217" t="s">
        <v>163</v>
      </c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8"/>
      <c r="BT110" s="206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206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8"/>
    </row>
    <row r="111" spans="1:108" ht="15" customHeight="1">
      <c r="A111" s="193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10"/>
      <c r="AS111" s="211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3"/>
      <c r="BT111" s="214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6"/>
      <c r="CL111" s="214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6"/>
    </row>
    <row r="112" spans="1:108" ht="15.75">
      <c r="A112" s="193"/>
      <c r="B112" s="226" t="s">
        <v>267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7"/>
      <c r="AS112" s="225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7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193"/>
      <c r="B113" s="226" t="s">
        <v>268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7"/>
      <c r="AS113" s="225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7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193"/>
      <c r="B114" s="226" t="s">
        <v>269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7"/>
      <c r="AS114" s="225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7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193"/>
      <c r="B115" s="163" t="s">
        <v>270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4"/>
      <c r="AS115" s="225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7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64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6"/>
    </row>
    <row r="116" spans="1:108" ht="15" customHeight="1">
      <c r="A116" s="267" t="s">
        <v>271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</row>
    <row r="117" spans="1:108" ht="15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6" t="s">
        <v>277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268"/>
      <c r="B120" s="226" t="s">
        <v>278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7"/>
      <c r="AK120" s="269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8"/>
      <c r="B121" s="226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7"/>
      <c r="AK121" s="269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8"/>
      <c r="B122" s="226" t="s">
        <v>280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7"/>
      <c r="AK122" s="269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8"/>
      <c r="B123" s="226" t="s">
        <v>281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69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8"/>
      <c r="B124" s="226" t="s">
        <v>282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7"/>
      <c r="AK124" s="269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8"/>
      <c r="B125" s="270" t="s">
        <v>283</v>
      </c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1"/>
      <c r="AK125" s="272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1"/>
      <c r="AY125" s="273" t="s">
        <v>284</v>
      </c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>
        <v>4550</v>
      </c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4">
        <f>BJ125/'[1]хар-ка по 75-му'!E45/12</f>
        <v>4.861111111111112</v>
      </c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3" t="s">
        <v>285</v>
      </c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</row>
    <row r="126" spans="1:108" ht="32.25" customHeight="1">
      <c r="A126" s="268"/>
      <c r="B126" s="226" t="s">
        <v>286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7"/>
      <c r="AK126" s="269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8"/>
      <c r="B127" s="226" t="s">
        <v>287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7"/>
      <c r="AK127" s="269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8"/>
      <c r="B128" s="226" t="s">
        <v>288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7"/>
      <c r="AK128" s="269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8"/>
      <c r="B129" s="163" t="s">
        <v>289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4"/>
      <c r="AK129" s="50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4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8"/>
      <c r="B130" s="226" t="s">
        <v>290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7"/>
      <c r="AK130" s="269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8"/>
      <c r="B131" s="226" t="s">
        <v>291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7"/>
      <c r="AK131" s="269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1" t="s">
        <v>292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7"/>
    </row>
    <row r="133" spans="1:108" ht="33.75" customHeight="1">
      <c r="A133" s="268"/>
      <c r="B133" s="226" t="s">
        <v>293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7"/>
      <c r="AK133" s="269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8"/>
      <c r="B134" s="226" t="s">
        <v>294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7"/>
      <c r="AK134" s="269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8"/>
      <c r="B135" s="226" t="s">
        <v>295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7"/>
      <c r="AK135" s="269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8"/>
      <c r="B136" s="226" t="s">
        <v>296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7"/>
      <c r="AK136" s="269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8"/>
      <c r="B137" s="226" t="s">
        <v>297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7"/>
      <c r="AK137" s="269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8"/>
      <c r="B138" s="226" t="s">
        <v>298</v>
      </c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7"/>
      <c r="AK138" s="269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8"/>
      <c r="B139" s="226" t="s">
        <v>299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7"/>
      <c r="AK139" s="269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8"/>
      <c r="B140" s="226" t="s">
        <v>300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7"/>
      <c r="AK140" s="269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8"/>
      <c r="B141" s="226" t="s">
        <v>301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  <c r="AK141" s="269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8"/>
      <c r="B142" s="226" t="s">
        <v>302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7"/>
      <c r="AK142" s="269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8"/>
      <c r="B143" s="226" t="s">
        <v>303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7"/>
      <c r="AK143" s="269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8"/>
      <c r="B144" s="226" t="s">
        <v>304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7"/>
      <c r="AK144" s="269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8"/>
      <c r="B145" s="226" t="s">
        <v>305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7"/>
      <c r="AK145" s="269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8"/>
      <c r="B146" s="226" t="s">
        <v>306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7"/>
      <c r="AK146" s="269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8"/>
      <c r="B147" s="226" t="s">
        <v>307</v>
      </c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7"/>
      <c r="AK147" s="269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8"/>
      <c r="B148" s="226" t="s">
        <v>308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7"/>
      <c r="AK148" s="269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8"/>
      <c r="B149" s="226" t="s">
        <v>309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7"/>
      <c r="AK149" s="269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1" t="s">
        <v>310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7"/>
    </row>
    <row r="151" spans="1:108" ht="15" customHeight="1">
      <c r="A151" s="268"/>
      <c r="B151" s="226" t="s">
        <v>311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7"/>
      <c r="AK151" s="269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8"/>
      <c r="B152" s="226" t="s">
        <v>312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7"/>
      <c r="AK152" s="269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8"/>
      <c r="B153" s="226" t="s">
        <v>313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7"/>
      <c r="AK153" s="269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8"/>
      <c r="B154" s="226" t="s">
        <v>314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7"/>
      <c r="AK154" s="269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8"/>
      <c r="B155" s="226" t="s">
        <v>315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7"/>
      <c r="AK155" s="269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8"/>
      <c r="B156" s="163" t="s">
        <v>316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4"/>
      <c r="AK156" s="50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4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8"/>
      <c r="B157" s="226" t="s">
        <v>317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7"/>
      <c r="AK157" s="269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8"/>
      <c r="B158" s="226" t="s">
        <v>318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7"/>
      <c r="AK158" s="269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8"/>
      <c r="B159" s="226" t="s">
        <v>319</v>
      </c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7"/>
      <c r="AK159" s="269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8"/>
      <c r="B160" s="226" t="s">
        <v>320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269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8"/>
      <c r="B161" s="226" t="s">
        <v>321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7"/>
      <c r="AK161" s="269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8"/>
      <c r="B162" s="226" t="s">
        <v>322</v>
      </c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7"/>
      <c r="AK162" s="269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8"/>
      <c r="B163" s="226" t="s">
        <v>323</v>
      </c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  <c r="AK163" s="269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1" t="s">
        <v>324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7"/>
    </row>
    <row r="165" spans="1:108" ht="47.25" customHeight="1">
      <c r="A165" s="268"/>
      <c r="B165" s="226" t="s">
        <v>325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269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8"/>
      <c r="B166" s="226" t="s">
        <v>326</v>
      </c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7"/>
      <c r="AK166" s="269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8"/>
      <c r="B167" s="226" t="s">
        <v>327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7"/>
      <c r="AK167" s="269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8"/>
      <c r="B168" s="226" t="s">
        <v>328</v>
      </c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269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8"/>
      <c r="B169" s="226" t="s">
        <v>329</v>
      </c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269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1" t="s">
        <v>330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7"/>
    </row>
    <row r="171" spans="1:108" ht="15" customHeight="1">
      <c r="A171" s="268"/>
      <c r="B171" s="226" t="s">
        <v>331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269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8"/>
      <c r="B172" s="226" t="s">
        <v>332</v>
      </c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269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8"/>
      <c r="B173" s="226" t="s">
        <v>333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269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8"/>
      <c r="B174" s="226" t="s">
        <v>334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269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8"/>
      <c r="B175" s="226" t="s">
        <v>335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69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8"/>
      <c r="B176" s="226" t="s">
        <v>336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7"/>
      <c r="AK176" s="269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8"/>
      <c r="B177" s="226" t="s">
        <v>337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7"/>
      <c r="AK177" s="269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8"/>
      <c r="B178" s="226" t="s">
        <v>338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7"/>
      <c r="AK178" s="269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8"/>
      <c r="B179" s="226" t="s">
        <v>339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7"/>
      <c r="AK179" s="269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8"/>
      <c r="B180" s="226" t="s">
        <v>340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7"/>
      <c r="AK180" s="269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1" t="s">
        <v>341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7"/>
    </row>
    <row r="182" spans="1:108" ht="69.75" customHeight="1">
      <c r="A182" s="278"/>
      <c r="B182" s="163" t="s">
        <v>342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4"/>
      <c r="AK182" s="50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8"/>
      <c r="B183" s="226" t="s">
        <v>343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7"/>
      <c r="AK183" s="269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8"/>
      <c r="B184" s="226" t="s">
        <v>344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7"/>
      <c r="AK184" s="269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8"/>
      <c r="B185" s="226" t="s">
        <v>345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7"/>
      <c r="AK185" s="269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1" t="s">
        <v>346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7"/>
    </row>
    <row r="187" spans="1:108" ht="15" customHeight="1">
      <c r="A187" s="268"/>
      <c r="B187" s="226" t="s">
        <v>347</v>
      </c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7"/>
      <c r="AK187" s="269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8"/>
      <c r="B188" s="226" t="s">
        <v>348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7"/>
      <c r="AK188" s="269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8"/>
      <c r="B189" s="226" t="s">
        <v>349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7"/>
      <c r="AK189" s="269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8"/>
      <c r="B190" s="226" t="s">
        <v>350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7"/>
      <c r="AK190" s="269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8"/>
      <c r="B191" s="226" t="s">
        <v>351</v>
      </c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7"/>
      <c r="AK191" s="269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8"/>
      <c r="B192" s="226" t="s">
        <v>352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7"/>
      <c r="AK192" s="269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1" t="s">
        <v>353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7"/>
    </row>
    <row r="194" spans="1:108" ht="51.75" customHeight="1">
      <c r="A194" s="268"/>
      <c r="B194" s="163" t="s">
        <v>354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4"/>
      <c r="AK194" s="50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275"/>
      <c r="BY194" s="275"/>
      <c r="BZ194" s="275"/>
      <c r="CA194" s="275"/>
      <c r="CB194" s="275"/>
      <c r="CC194" s="275"/>
      <c r="CD194" s="275"/>
      <c r="CE194" s="275"/>
      <c r="CF194" s="275"/>
      <c r="CG194" s="275"/>
      <c r="CH194" s="275"/>
      <c r="CI194" s="275"/>
      <c r="CJ194" s="275"/>
      <c r="CK194" s="275"/>
      <c r="CL194" s="275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8"/>
      <c r="B195" s="226" t="s">
        <v>355</v>
      </c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7"/>
      <c r="AK195" s="269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8"/>
      <c r="B196" s="226" t="s">
        <v>356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7"/>
      <c r="AK196" s="269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8"/>
      <c r="B197" s="226" t="s">
        <v>357</v>
      </c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7"/>
      <c r="AK197" s="269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8"/>
      <c r="B198" s="226" t="s">
        <v>358</v>
      </c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7"/>
      <c r="AK198" s="269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8"/>
      <c r="B199" s="226" t="s">
        <v>359</v>
      </c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7"/>
      <c r="AK199" s="269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8"/>
      <c r="B200" s="226" t="s">
        <v>360</v>
      </c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7"/>
      <c r="AK200" s="269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8"/>
      <c r="B201" s="226" t="s">
        <v>361</v>
      </c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7"/>
      <c r="AK201" s="269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8"/>
      <c r="B202" s="226" t="s">
        <v>362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7"/>
      <c r="AK202" s="269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8"/>
      <c r="B203" s="226" t="s">
        <v>363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  <c r="AK203" s="269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8"/>
      <c r="B204" s="226" t="s">
        <v>364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7"/>
      <c r="AK204" s="269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8"/>
      <c r="B205" s="226" t="s">
        <v>365</v>
      </c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7"/>
      <c r="AK205" s="269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8"/>
      <c r="B206" s="226" t="s">
        <v>366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7"/>
      <c r="AK206" s="269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8"/>
      <c r="B207" s="226" t="s">
        <v>367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7"/>
      <c r="AK207" s="269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8"/>
      <c r="B208" s="226" t="s">
        <v>368</v>
      </c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7"/>
      <c r="AK208" s="269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8"/>
      <c r="B209" s="226" t="s">
        <v>369</v>
      </c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7"/>
      <c r="AK209" s="269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1" t="s">
        <v>370</v>
      </c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7"/>
    </row>
    <row r="211" spans="1:108" ht="15" customHeight="1">
      <c r="A211" s="268"/>
      <c r="B211" s="226" t="s">
        <v>371</v>
      </c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7"/>
      <c r="AK211" s="269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8"/>
      <c r="B212" s="226" t="s">
        <v>372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7"/>
      <c r="AK212" s="269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8"/>
      <c r="B213" s="226" t="s">
        <v>373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7"/>
      <c r="AK213" s="269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8"/>
      <c r="B214" s="226" t="s">
        <v>374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7"/>
      <c r="AK214" s="269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8"/>
      <c r="B215" s="226" t="s">
        <v>375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7"/>
      <c r="AK215" s="269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8"/>
      <c r="B216" s="226" t="s">
        <v>376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7"/>
      <c r="AK216" s="269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1" t="s">
        <v>377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7"/>
    </row>
    <row r="218" spans="1:108" ht="36.75" customHeight="1">
      <c r="A218" s="268"/>
      <c r="B218" s="226" t="s">
        <v>378</v>
      </c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7"/>
      <c r="AK218" s="269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8"/>
      <c r="B219" s="226" t="s">
        <v>379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7"/>
      <c r="AK219" s="269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8"/>
      <c r="B220" s="226" t="s">
        <v>380</v>
      </c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7"/>
      <c r="AK220" s="269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8"/>
      <c r="B221" s="226" t="s">
        <v>381</v>
      </c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7"/>
      <c r="AK221" s="269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8"/>
      <c r="B222" s="226" t="s">
        <v>382</v>
      </c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7"/>
      <c r="AK222" s="269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8"/>
      <c r="B223" s="226" t="s">
        <v>383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7"/>
      <c r="AK223" s="269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1" t="s">
        <v>384</v>
      </c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7"/>
    </row>
    <row r="225" spans="1:108" ht="15" customHeight="1">
      <c r="A225" s="268"/>
      <c r="B225" s="226" t="s">
        <v>385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7"/>
      <c r="AK225" s="269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8"/>
      <c r="B226" s="226" t="s">
        <v>386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7"/>
      <c r="AK226" s="269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8"/>
      <c r="B227" s="226" t="s">
        <v>387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7"/>
      <c r="AK227" s="269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8"/>
      <c r="B228" s="226" t="s">
        <v>388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7"/>
      <c r="AK228" s="269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1" t="s">
        <v>389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7"/>
    </row>
    <row r="230" spans="1:108" ht="15" customHeight="1">
      <c r="A230" s="268"/>
      <c r="B230" s="226" t="s">
        <v>390</v>
      </c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7"/>
      <c r="AK230" s="269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8"/>
      <c r="B231" s="226" t="s">
        <v>391</v>
      </c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7"/>
      <c r="AK231" s="269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8"/>
      <c r="B232" s="226" t="s">
        <v>392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7"/>
      <c r="AK232" s="269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8"/>
      <c r="B233" s="226" t="s">
        <v>393</v>
      </c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7"/>
      <c r="AK233" s="269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8"/>
      <c r="B234" s="226" t="s">
        <v>394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7"/>
      <c r="AK234" s="269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8"/>
      <c r="B235" s="226" t="s">
        <v>395</v>
      </c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7"/>
      <c r="AK235" s="269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8"/>
      <c r="B236" s="226" t="s">
        <v>396</v>
      </c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7"/>
      <c r="AK236" s="269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8"/>
      <c r="B237" s="226" t="s">
        <v>397</v>
      </c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7"/>
      <c r="AK237" s="269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1" t="s">
        <v>398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7"/>
    </row>
    <row r="239" spans="1:108" ht="15" customHeight="1">
      <c r="A239" s="268"/>
      <c r="B239" s="226" t="s">
        <v>399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7"/>
      <c r="AK239" s="269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8"/>
      <c r="B240" s="226" t="s">
        <v>400</v>
      </c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7"/>
      <c r="AK240" s="269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8"/>
      <c r="B241" s="226" t="s">
        <v>401</v>
      </c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7"/>
      <c r="AK241" s="269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8"/>
      <c r="B242" s="226" t="s">
        <v>402</v>
      </c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7"/>
      <c r="AK242" s="269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8"/>
      <c r="B243" s="226" t="s">
        <v>403</v>
      </c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  <c r="AK243" s="269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1" t="s">
        <v>404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  <c r="AU244" s="276"/>
      <c r="AV244" s="276"/>
      <c r="AW244" s="276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7"/>
    </row>
    <row r="245" spans="1:108" ht="15" customHeight="1">
      <c r="A245" s="268"/>
      <c r="B245" s="226" t="s">
        <v>405</v>
      </c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7"/>
      <c r="AK245" s="269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8"/>
      <c r="B246" s="226" t="s">
        <v>406</v>
      </c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7"/>
      <c r="AK246" s="269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8"/>
      <c r="B247" s="226" t="s">
        <v>407</v>
      </c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7"/>
      <c r="AK247" s="269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1" t="s">
        <v>408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7"/>
    </row>
    <row r="249" spans="1:108" ht="15" customHeight="1">
      <c r="A249" s="268"/>
      <c r="B249" s="226" t="s">
        <v>409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7"/>
      <c r="AK249" s="269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8"/>
      <c r="B250" s="226" t="s">
        <v>410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7"/>
      <c r="AK250" s="269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8"/>
      <c r="B251" s="226" t="s">
        <v>411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7"/>
      <c r="AK251" s="269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8"/>
      <c r="B252" s="226" t="s">
        <v>412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/>
      <c r="AK252" s="269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8"/>
      <c r="B253" s="226" t="s">
        <v>413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7"/>
      <c r="AK253" s="269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8"/>
      <c r="B254" s="226" t="s">
        <v>414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/>
      <c r="AK254" s="269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8"/>
      <c r="B255" s="163" t="s">
        <v>415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4"/>
      <c r="AK255" s="269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2"/>
      <c r="BZ255" s="282"/>
      <c r="CA255" s="282"/>
      <c r="CB255" s="282"/>
      <c r="CC255" s="282"/>
      <c r="CD255" s="282"/>
      <c r="CE255" s="282"/>
      <c r="CF255" s="282"/>
      <c r="CG255" s="282"/>
      <c r="CH255" s="282"/>
      <c r="CI255" s="282"/>
      <c r="CJ255" s="282"/>
      <c r="CK255" s="282"/>
      <c r="CL255" s="282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1" t="s">
        <v>416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7"/>
    </row>
    <row r="257" spans="1:108" ht="15" customHeight="1">
      <c r="A257" s="268"/>
      <c r="B257" s="226" t="s">
        <v>417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7"/>
      <c r="AK257" s="269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8"/>
      <c r="B258" s="226" t="s">
        <v>418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7"/>
      <c r="AK258" s="269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8"/>
      <c r="B259" s="226" t="s">
        <v>419</v>
      </c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7"/>
      <c r="AK259" s="269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8"/>
      <c r="B260" s="226" t="s">
        <v>420</v>
      </c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7"/>
      <c r="AK260" s="269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1" t="s">
        <v>421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6"/>
      <c r="AX261" s="276"/>
      <c r="AY261" s="276"/>
      <c r="AZ261" s="276"/>
      <c r="BA261" s="276"/>
      <c r="BB261" s="276"/>
      <c r="BC261" s="276"/>
      <c r="BD261" s="276"/>
      <c r="BE261" s="276"/>
      <c r="BF261" s="276"/>
      <c r="BG261" s="276"/>
      <c r="BH261" s="276"/>
      <c r="BI261" s="276"/>
      <c r="BJ261" s="276"/>
      <c r="BK261" s="276"/>
      <c r="BL261" s="276"/>
      <c r="BM261" s="276"/>
      <c r="BN261" s="276"/>
      <c r="BO261" s="276"/>
      <c r="BP261" s="276"/>
      <c r="BQ261" s="276"/>
      <c r="BR261" s="276"/>
      <c r="BS261" s="276"/>
      <c r="BT261" s="276"/>
      <c r="BU261" s="276"/>
      <c r="BV261" s="276"/>
      <c r="BW261" s="276"/>
      <c r="BX261" s="276"/>
      <c r="BY261" s="276"/>
      <c r="BZ261" s="276"/>
      <c r="CA261" s="276"/>
      <c r="CB261" s="276"/>
      <c r="CC261" s="276"/>
      <c r="CD261" s="276"/>
      <c r="CE261" s="276"/>
      <c r="CF261" s="276"/>
      <c r="CG261" s="276"/>
      <c r="CH261" s="276"/>
      <c r="CI261" s="276"/>
      <c r="CJ261" s="276"/>
      <c r="CK261" s="276"/>
      <c r="CL261" s="276"/>
      <c r="CM261" s="276"/>
      <c r="CN261" s="276"/>
      <c r="CO261" s="276"/>
      <c r="CP261" s="276"/>
      <c r="CQ261" s="276"/>
      <c r="CR261" s="276"/>
      <c r="CS261" s="276"/>
      <c r="CT261" s="276"/>
      <c r="CU261" s="276"/>
      <c r="CV261" s="276"/>
      <c r="CW261" s="276"/>
      <c r="CX261" s="276"/>
      <c r="CY261" s="276"/>
      <c r="CZ261" s="276"/>
      <c r="DA261" s="276"/>
      <c r="DB261" s="276"/>
      <c r="DC261" s="276"/>
      <c r="DD261" s="277"/>
    </row>
    <row r="262" spans="1:108" ht="15" customHeight="1">
      <c r="A262" s="268"/>
      <c r="B262" s="226" t="s">
        <v>422</v>
      </c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7"/>
      <c r="AK262" s="269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8"/>
      <c r="B263" s="226" t="s">
        <v>423</v>
      </c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7"/>
      <c r="AK263" s="269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1" t="s">
        <v>424</v>
      </c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276"/>
      <c r="CI264" s="276"/>
      <c r="CJ264" s="276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276"/>
      <c r="CY264" s="276"/>
      <c r="CZ264" s="276"/>
      <c r="DA264" s="276"/>
      <c r="DB264" s="276"/>
      <c r="DC264" s="276"/>
      <c r="DD264" s="277"/>
    </row>
    <row r="265" spans="1:108" ht="15" customHeight="1">
      <c r="A265" s="268"/>
      <c r="B265" s="226" t="s">
        <v>425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7"/>
      <c r="AK265" s="269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8"/>
      <c r="B266" s="226" t="s">
        <v>426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7"/>
      <c r="AK266" s="269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8"/>
      <c r="B267" s="226" t="s">
        <v>427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7"/>
      <c r="AK267" s="269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1" t="s">
        <v>428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  <c r="CO268" s="276"/>
      <c r="CP268" s="276"/>
      <c r="CQ268" s="276"/>
      <c r="CR268" s="276"/>
      <c r="CS268" s="276"/>
      <c r="CT268" s="276"/>
      <c r="CU268" s="276"/>
      <c r="CV268" s="276"/>
      <c r="CW268" s="276"/>
      <c r="CX268" s="276"/>
      <c r="CY268" s="276"/>
      <c r="CZ268" s="276"/>
      <c r="DA268" s="276"/>
      <c r="DB268" s="276"/>
      <c r="DC268" s="276"/>
      <c r="DD268" s="277"/>
    </row>
    <row r="269" spans="1:108" ht="15" customHeight="1">
      <c r="A269" s="268"/>
      <c r="B269" s="226" t="s">
        <v>429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7"/>
      <c r="AK269" s="269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8"/>
      <c r="B270" s="226" t="s">
        <v>430</v>
      </c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7"/>
      <c r="AK270" s="269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1" t="s">
        <v>431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7"/>
    </row>
    <row r="272" spans="1:108" ht="15" customHeight="1">
      <c r="A272" s="268"/>
      <c r="B272" s="163" t="s">
        <v>432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4"/>
      <c r="AK272" s="269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8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69"/>
      <c r="BY272" s="168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69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8"/>
      <c r="B273" s="163" t="s">
        <v>433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4"/>
      <c r="AK273" s="51"/>
      <c r="AL273" s="276"/>
      <c r="AM273" s="276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6"/>
      <c r="AX273" s="277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1" t="s">
        <v>434</v>
      </c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76"/>
      <c r="BH274" s="276"/>
      <c r="BI274" s="276"/>
      <c r="BJ274" s="276"/>
      <c r="BK274" s="276"/>
      <c r="BL274" s="276"/>
      <c r="BM274" s="276"/>
      <c r="BN274" s="276"/>
      <c r="BO274" s="276"/>
      <c r="BP274" s="276"/>
      <c r="BQ274" s="276"/>
      <c r="BR274" s="276"/>
      <c r="BS274" s="276"/>
      <c r="BT274" s="276"/>
      <c r="BU274" s="276"/>
      <c r="BV274" s="276"/>
      <c r="BW274" s="276"/>
      <c r="BX274" s="276"/>
      <c r="BY274" s="276"/>
      <c r="BZ274" s="276"/>
      <c r="CA274" s="276"/>
      <c r="CB274" s="276"/>
      <c r="CC274" s="276"/>
      <c r="CD274" s="276"/>
      <c r="CE274" s="276"/>
      <c r="CF274" s="276"/>
      <c r="CG274" s="276"/>
      <c r="CH274" s="276"/>
      <c r="CI274" s="276"/>
      <c r="CJ274" s="276"/>
      <c r="CK274" s="276"/>
      <c r="CL274" s="276"/>
      <c r="CM274" s="276"/>
      <c r="CN274" s="276"/>
      <c r="CO274" s="276"/>
      <c r="CP274" s="276"/>
      <c r="CQ274" s="276"/>
      <c r="CR274" s="276"/>
      <c r="CS274" s="276"/>
      <c r="CT274" s="276"/>
      <c r="CU274" s="276"/>
      <c r="CV274" s="276"/>
      <c r="CW274" s="276"/>
      <c r="CX274" s="276"/>
      <c r="CY274" s="276"/>
      <c r="CZ274" s="276"/>
      <c r="DA274" s="276"/>
      <c r="DB274" s="276"/>
      <c r="DC274" s="276"/>
      <c r="DD274" s="277"/>
    </row>
    <row r="275" spans="1:108" ht="15" customHeight="1">
      <c r="A275" s="268"/>
      <c r="B275" s="226" t="s">
        <v>435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7"/>
      <c r="AK275" s="269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8"/>
      <c r="B276" s="226" t="s">
        <v>436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7"/>
      <c r="AK276" s="51"/>
      <c r="AL276" s="276"/>
      <c r="AM276" s="276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6"/>
      <c r="AX276" s="277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80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1">
        <f>BY125</f>
        <v>4.861111111111112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2010-03-17T12:55:40Z</dcterms:modified>
  <cp:category/>
  <cp:version/>
  <cp:contentType/>
  <cp:contentStatus/>
</cp:coreProperties>
</file>