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480" windowHeight="4350" tabRatio="796" firstSheet="3" activeTab="3"/>
  </bookViews>
  <sheets>
    <sheet name="Расчет субсидии" sheetId="1" r:id="rId1"/>
    <sheet name="МОП" sheetId="2" r:id="rId2"/>
    <sheet name="ТО" sheetId="3" r:id="rId3"/>
    <sheet name="Приложение №1" sheetId="4" r:id="rId4"/>
    <sheet name="Приложение №2" sheetId="5" r:id="rId5"/>
    <sheet name="Приложение №3" sheetId="6" r:id="rId6"/>
  </sheets>
  <definedNames>
    <definedName name="_xlnm.Print_Area" localSheetId="3">'Приложение №1'!$A$1:$C$97</definedName>
    <definedName name="_xlnm.Print_Area" localSheetId="4">'Приложение №2'!$A$1:$E$43</definedName>
    <definedName name="_xlnm.Print_Area" localSheetId="5">'Приложение №3'!$A$1:$E$28</definedName>
    <definedName name="_xlnm.Print_Area" localSheetId="0">'Расчет субсидии'!$A$1:$J$175</definedName>
    <definedName name="_xlnm.Print_Area" localSheetId="2">'ТО'!$C$1:$P$48</definedName>
  </definedNames>
  <calcPr fullCalcOnLoad="1"/>
</workbook>
</file>

<file path=xl/sharedStrings.xml><?xml version="1.0" encoding="utf-8"?>
<sst xmlns="http://schemas.openxmlformats.org/spreadsheetml/2006/main" count="449" uniqueCount="300">
  <si>
    <t>1000м2 осматриваемых помещений</t>
  </si>
  <si>
    <t xml:space="preserve"> 1.10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</si>
  <si>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</t>
  </si>
  <si>
    <t xml:space="preserve"> 1.13</t>
  </si>
  <si>
    <t>100 м3 здания</t>
  </si>
  <si>
    <t>4, 3</t>
  </si>
  <si>
    <t>Испытание трубопроводов системы центрального отопления</t>
  </si>
  <si>
    <t>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</t>
  </si>
  <si>
    <t>Рабочая проверка системы в целом. Осмотр трубопровода с отметкой дефектных мест. Спуск воды из трубопровода и устранение дефектов.</t>
  </si>
  <si>
    <t>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</si>
  <si>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Проверка на прогрев отопительных приборов с регулировкой</t>
  </si>
  <si>
    <t xml:space="preserve"> 1.14</t>
  </si>
  <si>
    <t xml:space="preserve">Проверка исправности канализационных вытяжек в год. </t>
  </si>
  <si>
    <t>Замеры сопротивления изоляции проводов</t>
  </si>
  <si>
    <t>10 шт кирпича</t>
  </si>
  <si>
    <t>1 ухват</t>
  </si>
  <si>
    <t>2 петли</t>
  </si>
  <si>
    <t>1м2 полотна</t>
  </si>
  <si>
    <t>ДОПОЛНИТЕЛЬНЫЙ ПЕРЕЧЕНЬ РАБОТ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</si>
  <si>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</si>
  <si>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</si>
  <si>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</si>
  <si>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Скалывание наледи толщиной до 2 см. Сгребание скола в валы или кучи</t>
  </si>
  <si>
    <t>1. Мытье лестничных площадок и маршей</t>
  </si>
  <si>
    <t>м2</t>
  </si>
  <si>
    <t>м</t>
  </si>
  <si>
    <t>раз(а) в 3 года</t>
  </si>
  <si>
    <t>Проверка исправности канализационных вытяжек</t>
  </si>
  <si>
    <t>Проверка наличия тяги в дымовентиляционных каналах</t>
  </si>
  <si>
    <t xml:space="preserve">Проверка изоляции электропроводки и ее укрепление </t>
  </si>
  <si>
    <t>Итого</t>
  </si>
  <si>
    <t>Подметание свежевыпавшего снега толщиной до 2 см. Сгребание снега в валы или кучи.</t>
  </si>
  <si>
    <t>Сдвигание свежевыпавшего снега толщиной слоя более 2 см движком в валы или кучи.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</si>
  <si>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</si>
  <si>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</si>
  <si>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</si>
  <si>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</si>
  <si>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</si>
  <si>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</si>
  <si>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</si>
  <si>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</si>
  <si>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</si>
  <si>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</si>
  <si>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</si>
  <si>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</si>
  <si>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</si>
  <si>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</si>
  <si>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</si>
  <si>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</si>
  <si>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</si>
  <si>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Подметание лестничных площадок и маршей с предварительным их увлажнением.</t>
  </si>
  <si>
    <t>премия</t>
  </si>
  <si>
    <t>районный коэффициент</t>
  </si>
  <si>
    <t>Подметание территории, уборка и транспортировка мусора в установленное место.</t>
  </si>
  <si>
    <t>II. Уборка земельного участка, входящего в состав общего имущества многоквартирного дома</t>
  </si>
  <si>
    <t>Уборка мусора с газонов, транспортировка мусора в установленное место.</t>
  </si>
  <si>
    <t>6. Уборка мусора с газона</t>
  </si>
  <si>
    <t>проверка состояния и ремонт продухов в цоколях зданий</t>
  </si>
  <si>
    <t>ремонт и укрепление входных дверей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</si>
  <si>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</si>
  <si>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</si>
  <si>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</si>
  <si>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</si>
  <si>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</si>
  <si>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</si>
  <si>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</si>
  <si>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</si>
  <si>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</si>
  <si>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</si>
  <si>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</si>
  <si>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</si>
  <si>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</si>
  <si>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</si>
  <si>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</si>
  <si>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</si>
  <si>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</si>
  <si>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</si>
  <si>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</si>
  <si>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</si>
  <si>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</si>
  <si>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</si>
  <si>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</si>
  <si>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</si>
  <si>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</si>
  <si>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</si>
  <si>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</si>
  <si>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</si>
  <si>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</si>
  <si>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</si>
  <si>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</si>
  <si>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</si>
  <si>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</si>
  <si>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</si>
  <si>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</si>
  <si>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</si>
  <si>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</si>
  <si>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</si>
  <si>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</si>
  <si>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</si>
  <si>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</si>
  <si>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</si>
  <si>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</si>
  <si>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</si>
  <si>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</si>
  <si>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</si>
  <si>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</si>
  <si>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</si>
  <si>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</si>
  <si>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</si>
  <si>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</si>
  <si>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</si>
  <si>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</si>
  <si>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</si>
  <si>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</si>
  <si>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</si>
  <si>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</si>
  <si>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</si>
  <si>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</si>
  <si>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</si>
  <si>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</si>
  <si>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</si>
  <si>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</si>
  <si>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</si>
  <si>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</si>
  <si>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</si>
  <si>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</si>
  <si>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</si>
  <si>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</si>
  <si>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</si>
  <si>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</si>
  <si>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</si>
  <si>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</si>
  <si>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</si>
  <si>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</si>
  <si>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</si>
  <si>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</si>
  <si>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</si>
  <si>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</si>
  <si>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16. Утепление и прочистка дымовентиляционных каналов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</si>
  <si>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</si>
  <si>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</si>
  <si>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</si>
  <si>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</si>
  <si>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</si>
  <si>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</si>
  <si>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</si>
  <si>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</si>
  <si>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</si>
  <si>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</si>
  <si>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</si>
  <si>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</si>
  <si>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Тарифная ставка 1 разряда в месяц, руб.</t>
  </si>
  <si>
    <t>Расчет заработной платы</t>
  </si>
  <si>
    <t>ФОТ в месяц, руб.</t>
  </si>
  <si>
    <t>ФОТ в год, руб.</t>
  </si>
  <si>
    <t>ЕСН</t>
  </si>
  <si>
    <t>Исходные данные</t>
  </si>
  <si>
    <t>Объем выполняемых работ</t>
  </si>
  <si>
    <t xml:space="preserve">Норма времени на единицу измерения, мин.        </t>
  </si>
  <si>
    <t>Коэффициент невыходов</t>
  </si>
  <si>
    <t>Численность работников, ед.</t>
  </si>
  <si>
    <t>Затраты времени на весь объем работ с учетом повторяемости, час.</t>
  </si>
  <si>
    <t>Годовой фонд рабочего времени, час.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</si>
  <si>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</si>
  <si>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</si>
  <si>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</si>
  <si>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</si>
  <si>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</si>
  <si>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</si>
  <si>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</si>
  <si>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</si>
  <si>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</si>
  <si>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</si>
  <si>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</si>
  <si>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</si>
  <si>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Периодичность выполнения работ (раз в неделю)</t>
  </si>
  <si>
    <t>Кличество дней данной работы в году</t>
  </si>
  <si>
    <t>Повторяемость работ в течение года (кол-во раз)</t>
  </si>
  <si>
    <t>с усоверш. Покрытием</t>
  </si>
  <si>
    <t>без покрытия</t>
  </si>
  <si>
    <t>б) без покрытия</t>
  </si>
  <si>
    <t>в) газон</t>
  </si>
  <si>
    <t>в летний период</t>
  </si>
  <si>
    <t>в зимний период</t>
  </si>
  <si>
    <t>Уборщик производственных и служебных помещений</t>
  </si>
  <si>
    <t>Дворник</t>
  </si>
  <si>
    <t>Состав работ</t>
  </si>
  <si>
    <t>Уборка мусора вокруг контейнера и погрузка его в контейнер.</t>
  </si>
  <si>
    <t>в том числе контейнерная площадка</t>
  </si>
  <si>
    <t>Тарифный коэффициент</t>
  </si>
  <si>
    <t>Вид работ</t>
  </si>
  <si>
    <t>Норма времени на единицу измерения, чел-час</t>
  </si>
  <si>
    <t>Периодичность выполнения работ (раз в год)</t>
  </si>
  <si>
    <t>ОБЯЗАТЕЛЬНЫЙ ПЕРЕЧЕНЬ РАБОТ</t>
  </si>
  <si>
    <t>Расчет нормативной численности рабочих по ремонту конструктивных элементов, содержанию и ремонту \вдио</t>
  </si>
  <si>
    <t>Материалы</t>
  </si>
  <si>
    <t>Жилая площадь</t>
  </si>
  <si>
    <t>Общая площадь</t>
  </si>
  <si>
    <t>ЕСН в год, руб.</t>
  </si>
  <si>
    <t>Очистка КП от снега и наледи.</t>
  </si>
  <si>
    <t>Объем выполняемых работ, м</t>
  </si>
  <si>
    <t>Затраты времени на весь объем работ, час.</t>
  </si>
  <si>
    <t>Ед.изм.</t>
  </si>
  <si>
    <t>Проверка заземления оболочки электрокабеля</t>
  </si>
  <si>
    <t>100 м трубопровода</t>
  </si>
  <si>
    <t>Разряд рабочих</t>
  </si>
  <si>
    <t>6, 5, 3</t>
  </si>
  <si>
    <t>100 м каналов</t>
  </si>
  <si>
    <t>постоянно на системах водоснабжения, теплоснабжения, газоснабжения, канализации, энергоснабжения</t>
  </si>
  <si>
    <t xml:space="preserve"> 1.8</t>
  </si>
  <si>
    <t>Консервация системы центрального отопления. Осмотр системы. Составление описи недостатков. Проведение необходимых ремонтных работ. Промывка системы.</t>
  </si>
  <si>
    <t>Осмотр системы центрального отопления Внутриквартирные устройства Проверка состояния трубопровода, отопительных приборов, регулировочной и запорной арматуры.</t>
  </si>
  <si>
    <t>1000м2 жилой площади</t>
  </si>
  <si>
    <t>Расчет нормативной численности рабочих, ФОТ, ЕСН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</si>
  <si>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</si>
  <si>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№ квартир/ блок-секций</t>
  </si>
  <si>
    <t>Убытки, т.е. Субсидия на покрытие убытков из бюджета города</t>
  </si>
  <si>
    <t>Расчет на  1 м2</t>
  </si>
  <si>
    <t>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</si>
  <si>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</si>
  <si>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</si>
  <si>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</si>
  <si>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</si>
  <si>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</si>
  <si>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</si>
  <si>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</si>
  <si>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</si>
  <si>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</si>
  <si>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</si>
  <si>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</si>
  <si>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</si>
  <si>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</si>
  <si>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</si>
  <si>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</si>
  <si>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</si>
  <si>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</si>
  <si>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</si>
  <si>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</si>
  <si>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>1м</t>
  </si>
  <si>
    <t>Работы по благоустройству и обеспечению санитарного состояния жилого дома и придомовой территории</t>
  </si>
  <si>
    <t>Количество дней в году для уборки</t>
  </si>
  <si>
    <t>Количество недель данной работы в году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</si>
  <si>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</si>
  <si>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</si>
  <si>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</si>
  <si>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</si>
  <si>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</si>
  <si>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</si>
  <si>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</si>
  <si>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</si>
  <si>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</si>
  <si>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</si>
  <si>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</si>
  <si>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</si>
  <si>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</si>
  <si>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</si>
  <si>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</si>
  <si>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</si>
  <si>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</si>
  <si>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</si>
  <si>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</si>
  <si>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</si>
  <si>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</si>
  <si>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</si>
  <si>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</si>
  <si>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</si>
  <si>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</si>
  <si>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</si>
  <si>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</si>
  <si>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16. Утепление и прочистка дымовентиляционных каналов, ремонт печей</t>
  </si>
  <si>
    <t>тел., факс 52-03-51</t>
  </si>
  <si>
    <t>68. Устранение протечек кровли</t>
  </si>
  <si>
    <t>Смена рядового покрытия металической кровли отдельными местами</t>
  </si>
  <si>
    <t>Смена мягкой кровли в два слоя отдельными местами</t>
  </si>
  <si>
    <t>Смена поврежденных листов асбоцементных кровель</t>
  </si>
  <si>
    <t>Смена поврежденных плиток (черепиц) черепичной кровли</t>
  </si>
  <si>
    <t>1 м2 кровли</t>
  </si>
  <si>
    <t>1 м2 сменяемого покрытия</t>
  </si>
  <si>
    <t>1 плитка</t>
  </si>
  <si>
    <t>Металлическая кровля</t>
  </si>
  <si>
    <t>Мягкая кровля</t>
  </si>
  <si>
    <t>Черепичная кровля</t>
  </si>
  <si>
    <t>Асбоцементная кровля</t>
  </si>
  <si>
    <t>дощатые</t>
  </si>
  <si>
    <t>2е створные</t>
  </si>
  <si>
    <t>да</t>
  </si>
  <si>
    <t>н/у</t>
  </si>
  <si>
    <t>бутовый ленточный</t>
  </si>
  <si>
    <t>шифер по деревянной обрешетке</t>
  </si>
  <si>
    <t>штукатурка, побелка</t>
  </si>
  <si>
    <t>-</t>
  </si>
  <si>
    <t>каркасно-засыпные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</si>
  <si>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</si>
  <si>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</si>
  <si>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</si>
  <si>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</si>
  <si>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"_____" ________________ 2012г.</t>
  </si>
  <si>
    <t>Бочкина,2</t>
  </si>
  <si>
    <t>10. Освещение мест общего пользования</t>
  </si>
  <si>
    <t>часов в сутки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</si>
</sst>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sz val="12"/>
      <name val="Times New Roman Cyr"/>
      <family val="1"/>
    </font>
    <font>
      <b/>
      <sz val="10"/>
      <color indexed="14"/>
      <name val="Times New Roman Cyr"/>
      <family val="1"/>
    </font>
    <font>
      <b/>
      <sz val="10"/>
      <name val="Times New Roman"/>
      <family val="1"/>
    </font>
    <font>
      <sz val="11"/>
      <color indexed="14"/>
      <name val="Times New Roman"/>
      <family val="1"/>
    </font>
    <font>
      <sz val="10"/>
      <color indexed="14"/>
      <name val="Times New Roman Cyr"/>
      <family val="1"/>
    </font>
    <font>
      <b/>
      <sz val="10"/>
      <color indexed="17"/>
      <name val="Times New Roman Cyr"/>
      <family val="1"/>
    </font>
    <font>
      <sz val="10"/>
      <color indexed="9"/>
      <name val="Times New Roman Cyr"/>
      <family val="1"/>
    </font>
    <font>
      <b/>
      <sz val="14"/>
      <name val="Arial Cyr"/>
      <family val="2"/>
    </font>
    <font>
      <b/>
      <sz val="16"/>
      <name val="Times New Roman Cyr"/>
      <family val="1"/>
    </font>
    <font>
      <b/>
      <i/>
      <sz val="12"/>
      <name val="Times New Roman Cyr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 Cyr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5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16" xfId="0" applyFont="1" applyFill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1" fontId="11" fillId="0" borderId="20" xfId="0" applyNumberFormat="1" applyFont="1" applyBorder="1" applyAlignment="1">
      <alignment vertical="center" wrapText="1"/>
    </xf>
    <xf numFmtId="0" fontId="11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1" fontId="11" fillId="0" borderId="16" xfId="0" applyNumberFormat="1" applyFont="1" applyBorder="1" applyAlignment="1">
      <alignment vertical="center" wrapText="1"/>
    </xf>
    <xf numFmtId="2" fontId="12" fillId="0" borderId="0" xfId="57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3" fillId="0" borderId="16" xfId="0" applyFont="1" applyBorder="1" applyAlignment="1">
      <alignment horizontal="center" wrapText="1"/>
    </xf>
    <xf numFmtId="0" fontId="13" fillId="0" borderId="20" xfId="0" applyFont="1" applyBorder="1" applyAlignment="1">
      <alignment horizontal="center"/>
    </xf>
    <xf numFmtId="164" fontId="11" fillId="0" borderId="16" xfId="0" applyNumberFormat="1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14" xfId="0" applyBorder="1" applyAlignment="1">
      <alignment/>
    </xf>
    <xf numFmtId="1" fontId="10" fillId="25" borderId="15" xfId="0" applyNumberFormat="1" applyFont="1" applyFill="1" applyBorder="1" applyAlignment="1">
      <alignment vertical="center"/>
    </xf>
    <xf numFmtId="1" fontId="12" fillId="25" borderId="15" xfId="57" applyNumberFormat="1" applyFont="1" applyFill="1" applyBorder="1" applyAlignment="1">
      <alignment vertical="center"/>
    </xf>
    <xf numFmtId="1" fontId="12" fillId="25" borderId="15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center"/>
    </xf>
    <xf numFmtId="0" fontId="10" fillId="25" borderId="15" xfId="0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vertical="center"/>
    </xf>
    <xf numFmtId="164" fontId="10" fillId="25" borderId="10" xfId="0" applyNumberFormat="1" applyFont="1" applyFill="1" applyBorder="1" applyAlignment="1">
      <alignment vertical="center"/>
    </xf>
    <xf numFmtId="0" fontId="10" fillId="25" borderId="10" xfId="0" applyFont="1" applyFill="1" applyBorder="1" applyAlignment="1">
      <alignment horizontal="left" vertical="center" wrapText="1"/>
    </xf>
    <xf numFmtId="1" fontId="11" fillId="0" borderId="0" xfId="0" applyNumberFormat="1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64" fontId="10" fillId="25" borderId="15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vertical="center"/>
    </xf>
    <xf numFmtId="2" fontId="10" fillId="7" borderId="21" xfId="0" applyNumberFormat="1" applyFont="1" applyFill="1" applyBorder="1" applyAlignment="1">
      <alignment/>
    </xf>
    <xf numFmtId="1" fontId="10" fillId="7" borderId="21" xfId="0" applyNumberFormat="1" applyFont="1" applyFill="1" applyBorder="1" applyAlignment="1">
      <alignment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left" wrapText="1" indent="1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8" fillId="24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0" fontId="8" fillId="25" borderId="2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1" fontId="12" fillId="25" borderId="17" xfId="57" applyNumberFormat="1" applyFont="1" applyFill="1" applyBorder="1" applyAlignment="1">
      <alignment vertical="center"/>
    </xf>
    <xf numFmtId="1" fontId="12" fillId="25" borderId="17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" fontId="12" fillId="0" borderId="21" xfId="57" applyNumberFormat="1" applyFont="1" applyFill="1" applyBorder="1" applyAlignment="1">
      <alignment vertical="center"/>
    </xf>
    <xf numFmtId="1" fontId="12" fillId="0" borderId="24" xfId="0" applyNumberFormat="1" applyFont="1" applyFill="1" applyBorder="1" applyAlignment="1">
      <alignment vertical="center"/>
    </xf>
    <xf numFmtId="1" fontId="12" fillId="0" borderId="0" xfId="57" applyNumberFormat="1" applyFont="1" applyFill="1" applyBorder="1" applyAlignment="1">
      <alignment vertical="center"/>
    </xf>
    <xf numFmtId="1" fontId="12" fillId="0" borderId="22" xfId="0" applyNumberFormat="1" applyFont="1" applyFill="1" applyBorder="1" applyAlignment="1">
      <alignment vertical="center"/>
    </xf>
    <xf numFmtId="164" fontId="11" fillId="0" borderId="14" xfId="0" applyNumberFormat="1" applyFont="1" applyFill="1" applyBorder="1" applyAlignment="1">
      <alignment vertical="center"/>
    </xf>
    <xf numFmtId="1" fontId="12" fillId="0" borderId="11" xfId="57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vertical="center"/>
    </xf>
    <xf numFmtId="1" fontId="11" fillId="0" borderId="21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vertical="center"/>
    </xf>
    <xf numFmtId="164" fontId="11" fillId="0" borderId="13" xfId="57" applyNumberFormat="1" applyFont="1" applyFill="1" applyBorder="1" applyAlignment="1">
      <alignment vertical="center"/>
    </xf>
    <xf numFmtId="164" fontId="11" fillId="0" borderId="16" xfId="57" applyNumberFormat="1" applyFont="1" applyFill="1" applyBorder="1" applyAlignment="1">
      <alignment vertical="center"/>
    </xf>
    <xf numFmtId="0" fontId="11" fillId="0" borderId="14" xfId="0" applyFont="1" applyBorder="1" applyAlignment="1">
      <alignment horizontal="left" wrapText="1" indent="1"/>
    </xf>
    <xf numFmtId="0" fontId="11" fillId="0" borderId="14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182" fontId="8" fillId="0" borderId="17" xfId="43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11" fillId="22" borderId="15" xfId="0" applyFont="1" applyFill="1" applyBorder="1" applyAlignment="1">
      <alignment horizontal="center" wrapText="1"/>
    </xf>
    <xf numFmtId="1" fontId="10" fillId="22" borderId="10" xfId="0" applyNumberFormat="1" applyFont="1" applyFill="1" applyBorder="1" applyAlignment="1">
      <alignment horizontal="center" wrapText="1"/>
    </xf>
    <xf numFmtId="2" fontId="10" fillId="22" borderId="10" xfId="0" applyNumberFormat="1" applyFont="1" applyFill="1" applyBorder="1" applyAlignment="1">
      <alignment horizontal="center" wrapText="1"/>
    </xf>
    <xf numFmtId="1" fontId="10" fillId="22" borderId="19" xfId="0" applyNumberFormat="1" applyFont="1" applyFill="1" applyBorder="1" applyAlignment="1">
      <alignment wrapText="1"/>
    </xf>
    <xf numFmtId="1" fontId="10" fillId="22" borderId="10" xfId="0" applyNumberFormat="1" applyFont="1" applyFill="1" applyBorder="1" applyAlignment="1">
      <alignment wrapText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wrapText="1"/>
    </xf>
    <xf numFmtId="1" fontId="10" fillId="0" borderId="24" xfId="0" applyNumberFormat="1" applyFont="1" applyBorder="1" applyAlignment="1">
      <alignment wrapText="1"/>
    </xf>
    <xf numFmtId="1" fontId="10" fillId="0" borderId="0" xfId="0" applyNumberFormat="1" applyFont="1" applyBorder="1" applyAlignment="1">
      <alignment wrapText="1"/>
    </xf>
    <xf numFmtId="1" fontId="10" fillId="0" borderId="2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" fontId="15" fillId="0" borderId="0" xfId="0" applyNumberFormat="1" applyFont="1" applyBorder="1" applyAlignment="1">
      <alignment wrapText="1"/>
    </xf>
    <xf numFmtId="0" fontId="10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wrapText="1"/>
    </xf>
    <xf numFmtId="0" fontId="10" fillId="0" borderId="22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1" fillId="0" borderId="16" xfId="0" applyFont="1" applyFill="1" applyBorder="1" applyAlignment="1">
      <alignment horizontal="left" wrapText="1" indent="1"/>
    </xf>
    <xf numFmtId="0" fontId="11" fillId="0" borderId="16" xfId="0" applyFont="1" applyFill="1" applyBorder="1" applyAlignment="1">
      <alignment horizontal="center" wrapText="1"/>
    </xf>
    <xf numFmtId="2" fontId="11" fillId="0" borderId="22" xfId="0" applyNumberFormat="1" applyFont="1" applyBorder="1" applyAlignment="1">
      <alignment/>
    </xf>
    <xf numFmtId="1" fontId="11" fillId="0" borderId="0" xfId="0" applyNumberFormat="1" applyFont="1" applyBorder="1" applyAlignment="1">
      <alignment wrapText="1"/>
    </xf>
    <xf numFmtId="1" fontId="11" fillId="0" borderId="2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0" fillId="0" borderId="14" xfId="0" applyFont="1" applyFill="1" applyBorder="1" applyAlignment="1">
      <alignment horizontal="center" wrapText="1"/>
    </xf>
    <xf numFmtId="0" fontId="10" fillId="0" borderId="23" xfId="0" applyFont="1" applyBorder="1" applyAlignment="1">
      <alignment/>
    </xf>
    <xf numFmtId="2" fontId="10" fillId="0" borderId="22" xfId="0" applyNumberFormat="1" applyFont="1" applyBorder="1" applyAlignment="1">
      <alignment/>
    </xf>
    <xf numFmtId="2" fontId="11" fillId="7" borderId="12" xfId="0" applyNumberFormat="1" applyFont="1" applyFill="1" applyBorder="1" applyAlignment="1">
      <alignment/>
    </xf>
    <xf numFmtId="1" fontId="11" fillId="7" borderId="10" xfId="0" applyNumberFormat="1" applyFont="1" applyFill="1" applyBorder="1" applyAlignment="1">
      <alignment horizontal="center"/>
    </xf>
    <xf numFmtId="0" fontId="10" fillId="0" borderId="24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1" fontId="12" fillId="0" borderId="21" xfId="0" applyNumberFormat="1" applyFont="1" applyBorder="1" applyAlignment="1">
      <alignment/>
    </xf>
    <xf numFmtId="1" fontId="12" fillId="0" borderId="24" xfId="0" applyNumberFormat="1" applyFont="1" applyBorder="1" applyAlignment="1">
      <alignment/>
    </xf>
    <xf numFmtId="1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1" fontId="12" fillId="0" borderId="22" xfId="0" applyNumberFormat="1" applyFont="1" applyBorder="1" applyAlignment="1">
      <alignment/>
    </xf>
    <xf numFmtId="2" fontId="11" fillId="0" borderId="22" xfId="0" applyNumberFormat="1" applyFont="1" applyBorder="1" applyAlignment="1">
      <alignment wrapText="1"/>
    </xf>
    <xf numFmtId="0" fontId="11" fillId="0" borderId="23" xfId="0" applyFont="1" applyBorder="1" applyAlignment="1">
      <alignment/>
    </xf>
    <xf numFmtId="2" fontId="11" fillId="0" borderId="23" xfId="0" applyNumberFormat="1" applyFont="1" applyBorder="1" applyAlignment="1">
      <alignment wrapText="1"/>
    </xf>
    <xf numFmtId="1" fontId="11" fillId="0" borderId="11" xfId="0" applyNumberFormat="1" applyFont="1" applyBorder="1" applyAlignment="1">
      <alignment wrapText="1"/>
    </xf>
    <xf numFmtId="1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1" fontId="11" fillId="0" borderId="11" xfId="0" applyNumberFormat="1" applyFont="1" applyBorder="1" applyAlignment="1">
      <alignment/>
    </xf>
    <xf numFmtId="1" fontId="12" fillId="0" borderId="11" xfId="0" applyNumberFormat="1" applyFont="1" applyBorder="1" applyAlignment="1">
      <alignment/>
    </xf>
    <xf numFmtId="1" fontId="12" fillId="0" borderId="23" xfId="0" applyNumberFormat="1" applyFont="1" applyBorder="1" applyAlignment="1">
      <alignment/>
    </xf>
    <xf numFmtId="0" fontId="10" fillId="7" borderId="18" xfId="0" applyFont="1" applyFill="1" applyBorder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Fill="1" applyBorder="1" applyAlignment="1">
      <alignment/>
    </xf>
    <xf numFmtId="0" fontId="8" fillId="25" borderId="18" xfId="0" applyFont="1" applyFill="1" applyBorder="1" applyAlignment="1">
      <alignment vertical="top"/>
    </xf>
    <xf numFmtId="0" fontId="17" fillId="0" borderId="0" xfId="0" applyFont="1" applyFill="1" applyAlignment="1">
      <alignment/>
    </xf>
    <xf numFmtId="0" fontId="11" fillId="0" borderId="16" xfId="0" applyFont="1" applyFill="1" applyBorder="1" applyAlignment="1">
      <alignment horizontal="left" wrapText="1"/>
    </xf>
    <xf numFmtId="1" fontId="18" fillId="0" borderId="0" xfId="0" applyNumberFormat="1" applyFont="1" applyBorder="1" applyAlignment="1">
      <alignment wrapText="1"/>
    </xf>
    <xf numFmtId="1" fontId="11" fillId="0" borderId="22" xfId="0" applyNumberFormat="1" applyFont="1" applyBorder="1" applyAlignment="1">
      <alignment wrapText="1"/>
    </xf>
    <xf numFmtId="1" fontId="13" fillId="0" borderId="0" xfId="0" applyNumberFormat="1" applyFont="1" applyBorder="1" applyAlignment="1">
      <alignment/>
    </xf>
    <xf numFmtId="16" fontId="11" fillId="0" borderId="0" xfId="0" applyNumberFormat="1" applyFont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" fontId="10" fillId="25" borderId="10" xfId="0" applyNumberFormat="1" applyFont="1" applyFill="1" applyBorder="1" applyAlignment="1">
      <alignment vertical="center"/>
    </xf>
    <xf numFmtId="2" fontId="10" fillId="25" borderId="17" xfId="0" applyNumberFormat="1" applyFont="1" applyFill="1" applyBorder="1" applyAlignment="1">
      <alignment vertical="center"/>
    </xf>
    <xf numFmtId="2" fontId="11" fillId="0" borderId="0" xfId="0" applyNumberFormat="1" applyFont="1" applyBorder="1" applyAlignment="1">
      <alignment wrapText="1"/>
    </xf>
    <xf numFmtId="1" fontId="10" fillId="0" borderId="20" xfId="0" applyNumberFormat="1" applyFont="1" applyBorder="1" applyAlignment="1">
      <alignment wrapText="1"/>
    </xf>
    <xf numFmtId="1" fontId="11" fillId="0" borderId="20" xfId="0" applyNumberFormat="1" applyFont="1" applyBorder="1" applyAlignment="1">
      <alignment wrapText="1"/>
    </xf>
    <xf numFmtId="1" fontId="10" fillId="0" borderId="17" xfId="0" applyNumberFormat="1" applyFont="1" applyBorder="1" applyAlignment="1">
      <alignment wrapText="1"/>
    </xf>
    <xf numFmtId="164" fontId="11" fillId="0" borderId="0" xfId="0" applyNumberFormat="1" applyFont="1" applyFill="1" applyBorder="1" applyAlignment="1">
      <alignment/>
    </xf>
    <xf numFmtId="1" fontId="10" fillId="0" borderId="20" xfId="0" applyNumberFormat="1" applyFont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6" xfId="0" applyFont="1" applyFill="1" applyBorder="1" applyAlignment="1">
      <alignment vertical="center"/>
    </xf>
    <xf numFmtId="0" fontId="6" fillId="25" borderId="18" xfId="0" applyFont="1" applyFill="1" applyBorder="1" applyAlignment="1">
      <alignment vertical="top"/>
    </xf>
    <xf numFmtId="0" fontId="6" fillId="25" borderId="12" xfId="0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vertical="top"/>
    </xf>
    <xf numFmtId="0" fontId="6" fillId="4" borderId="12" xfId="0" applyFont="1" applyFill="1" applyBorder="1" applyAlignment="1">
      <alignment vertical="top"/>
    </xf>
    <xf numFmtId="0" fontId="4" fillId="0" borderId="16" xfId="0" applyFont="1" applyFill="1" applyBorder="1" applyAlignment="1">
      <alignment horizontal="left" wrapText="1"/>
    </xf>
    <xf numFmtId="1" fontId="12" fillId="0" borderId="0" xfId="57" applyNumberFormat="1" applyFont="1" applyFill="1" applyBorder="1" applyAlignment="1">
      <alignment/>
    </xf>
    <xf numFmtId="1" fontId="12" fillId="0" borderId="22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25" borderId="12" xfId="0" applyNumberFormat="1" applyFont="1" applyFill="1" applyBorder="1" applyAlignment="1">
      <alignment/>
    </xf>
    <xf numFmtId="2" fontId="10" fillId="4" borderId="12" xfId="0" applyNumberFormat="1" applyFont="1" applyFill="1" applyBorder="1" applyAlignment="1">
      <alignment/>
    </xf>
    <xf numFmtId="1" fontId="10" fillId="25" borderId="12" xfId="0" applyNumberFormat="1" applyFont="1" applyFill="1" applyBorder="1" applyAlignment="1">
      <alignment/>
    </xf>
    <xf numFmtId="1" fontId="10" fillId="4" borderId="12" xfId="0" applyNumberFormat="1" applyFont="1" applyFill="1" applyBorder="1" applyAlignment="1">
      <alignment/>
    </xf>
    <xf numFmtId="0" fontId="16" fillId="7" borderId="10" xfId="0" applyFont="1" applyFill="1" applyBorder="1" applyAlignment="1">
      <alignment vertical="top"/>
    </xf>
    <xf numFmtId="0" fontId="4" fillId="0" borderId="15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16" fillId="22" borderId="10" xfId="0" applyFont="1" applyFill="1" applyBorder="1" applyAlignment="1">
      <alignment vertical="top"/>
    </xf>
    <xf numFmtId="0" fontId="11" fillId="22" borderId="10" xfId="0" applyFont="1" applyFill="1" applyBorder="1" applyAlignment="1">
      <alignment/>
    </xf>
    <xf numFmtId="0" fontId="4" fillId="0" borderId="20" xfId="0" applyFont="1" applyFill="1" applyBorder="1" applyAlignment="1">
      <alignment horizontal="left" wrapText="1"/>
    </xf>
    <xf numFmtId="1" fontId="16" fillId="22" borderId="10" xfId="0" applyNumberFormat="1" applyFont="1" applyFill="1" applyBorder="1" applyAlignment="1">
      <alignment vertical="top"/>
    </xf>
    <xf numFmtId="0" fontId="11" fillId="22" borderId="10" xfId="0" applyFont="1" applyFill="1" applyBorder="1" applyAlignment="1">
      <alignment horizontal="center"/>
    </xf>
    <xf numFmtId="1" fontId="16" fillId="7" borderId="15" xfId="0" applyNumberFormat="1" applyFont="1" applyFill="1" applyBorder="1" applyAlignment="1">
      <alignment vertical="top"/>
    </xf>
    <xf numFmtId="1" fontId="11" fillId="0" borderId="2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24" borderId="0" xfId="0" applyFont="1" applyFill="1" applyAlignment="1">
      <alignment/>
    </xf>
    <xf numFmtId="0" fontId="11" fillId="24" borderId="0" xfId="0" applyFont="1" applyFill="1" applyAlignment="1">
      <alignment horizontal="center"/>
    </xf>
    <xf numFmtId="1" fontId="11" fillId="24" borderId="0" xfId="0" applyNumberFormat="1" applyFont="1" applyFill="1" applyAlignment="1">
      <alignment/>
    </xf>
    <xf numFmtId="0" fontId="11" fillId="7" borderId="10" xfId="0" applyFont="1" applyFill="1" applyBorder="1" applyAlignment="1">
      <alignment horizontal="center"/>
    </xf>
    <xf numFmtId="0" fontId="11" fillId="7" borderId="1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186" fontId="11" fillId="24" borderId="0" xfId="0" applyNumberFormat="1" applyFont="1" applyFill="1" applyAlignment="1">
      <alignment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/>
    </xf>
    <xf numFmtId="1" fontId="11" fillId="0" borderId="13" xfId="0" applyNumberFormat="1" applyFont="1" applyBorder="1" applyAlignment="1">
      <alignment wrapText="1"/>
    </xf>
    <xf numFmtId="1" fontId="11" fillId="0" borderId="16" xfId="0" applyNumberFormat="1" applyFont="1" applyBorder="1" applyAlignment="1">
      <alignment wrapText="1"/>
    </xf>
    <xf numFmtId="1" fontId="11" fillId="0" borderId="14" xfId="0" applyNumberFormat="1" applyFont="1" applyBorder="1" applyAlignment="1">
      <alignment wrapText="1"/>
    </xf>
    <xf numFmtId="1" fontId="11" fillId="0" borderId="15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1" fontId="3" fillId="0" borderId="20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11" fillId="0" borderId="17" xfId="0" applyFont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43" fontId="3" fillId="0" borderId="16" xfId="43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3" fontId="3" fillId="0" borderId="13" xfId="43" applyNumberFormat="1" applyFont="1" applyFill="1" applyBorder="1" applyAlignment="1">
      <alignment/>
    </xf>
    <xf numFmtId="43" fontId="3" fillId="0" borderId="14" xfId="43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18" fillId="0" borderId="22" xfId="0" applyFont="1" applyFill="1" applyBorder="1" applyAlignment="1">
      <alignment horizontal="center" vertical="center" wrapText="1"/>
    </xf>
    <xf numFmtId="1" fontId="15" fillId="0" borderId="21" xfId="0" applyNumberFormat="1" applyFont="1" applyBorder="1" applyAlignment="1">
      <alignment wrapText="1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1" xfId="0" applyFont="1" applyBorder="1" applyAlignment="1">
      <alignment/>
    </xf>
    <xf numFmtId="0" fontId="18" fillId="0" borderId="11" xfId="0" applyFont="1" applyBorder="1" applyAlignment="1">
      <alignment/>
    </xf>
    <xf numFmtId="0" fontId="18" fillId="7" borderId="10" xfId="0" applyFont="1" applyFill="1" applyBorder="1" applyAlignment="1">
      <alignment/>
    </xf>
    <xf numFmtId="0" fontId="18" fillId="0" borderId="0" xfId="0" applyFont="1" applyAlignment="1">
      <alignment/>
    </xf>
    <xf numFmtId="0" fontId="18" fillId="22" borderId="10" xfId="0" applyFont="1" applyFill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174" fontId="10" fillId="0" borderId="0" xfId="0" applyNumberFormat="1" applyFont="1" applyBorder="1" applyAlignment="1">
      <alignment/>
    </xf>
    <xf numFmtId="43" fontId="3" fillId="0" borderId="15" xfId="0" applyNumberFormat="1" applyFont="1" applyFill="1" applyBorder="1" applyAlignment="1">
      <alignment/>
    </xf>
    <xf numFmtId="43" fontId="3" fillId="0" borderId="20" xfId="0" applyNumberFormat="1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2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3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26" fillId="0" borderId="16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24" fillId="0" borderId="22" xfId="0" applyFont="1" applyFill="1" applyBorder="1" applyAlignment="1">
      <alignment horizontal="left" vertical="top" wrapText="1"/>
    </xf>
    <xf numFmtId="1" fontId="11" fillId="0" borderId="16" xfId="57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10" fillId="7" borderId="11" xfId="0" applyFont="1" applyFill="1" applyBorder="1" applyAlignment="1">
      <alignment wrapText="1"/>
    </xf>
    <xf numFmtId="0" fontId="15" fillId="7" borderId="11" xfId="0" applyFont="1" applyFill="1" applyBorder="1" applyAlignment="1">
      <alignment wrapText="1"/>
    </xf>
    <xf numFmtId="0" fontId="8" fillId="4" borderId="13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8" fillId="4" borderId="1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4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2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2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28" fillId="0" borderId="20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 wrapText="1"/>
    </xf>
    <xf numFmtId="49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1" fontId="11" fillId="7" borderId="17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3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/>
    </xf>
    <xf numFmtId="43" fontId="6" fillId="0" borderId="10" xfId="43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1" fillId="0" borderId="23" xfId="0" applyFont="1" applyBorder="1" applyAlignment="1">
      <alignment/>
    </xf>
    <xf numFmtId="164" fontId="10" fillId="0" borderId="21" xfId="0" applyNumberFormat="1" applyFont="1" applyBorder="1" applyAlignment="1">
      <alignment wrapText="1"/>
    </xf>
    <xf numFmtId="2" fontId="10" fillId="0" borderId="0" xfId="0" applyNumberFormat="1" applyFont="1" applyBorder="1" applyAlignment="1">
      <alignment wrapText="1"/>
    </xf>
    <xf numFmtId="1" fontId="10" fillId="0" borderId="15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left" vertical="center" wrapText="1" indent="1"/>
    </xf>
    <xf numFmtId="0" fontId="11" fillId="0" borderId="17" xfId="0" applyFont="1" applyFill="1" applyBorder="1" applyAlignment="1">
      <alignment horizontal="left" vertical="center" wrapText="1" indent="1"/>
    </xf>
    <xf numFmtId="0" fontId="11" fillId="0" borderId="15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164" fontId="11" fillId="0" borderId="0" xfId="0" applyNumberFormat="1" applyFont="1" applyFill="1" applyBorder="1" applyAlignment="1">
      <alignment vertical="center"/>
    </xf>
    <xf numFmtId="1" fontId="10" fillId="25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2" fontId="26" fillId="0" borderId="22" xfId="0" applyNumberFormat="1" applyFont="1" applyFill="1" applyBorder="1" applyAlignment="1">
      <alignment horizontal="center" vertical="top"/>
    </xf>
    <xf numFmtId="0" fontId="32" fillId="0" borderId="0" xfId="0" applyFont="1" applyAlignment="1">
      <alignment/>
    </xf>
    <xf numFmtId="174" fontId="10" fillId="22" borderId="10" xfId="0" applyNumberFormat="1" applyFont="1" applyFill="1" applyBorder="1" applyAlignment="1">
      <alignment horizontal="center" wrapText="1"/>
    </xf>
    <xf numFmtId="174" fontId="10" fillId="0" borderId="22" xfId="0" applyNumberFormat="1" applyFont="1" applyBorder="1" applyAlignment="1">
      <alignment/>
    </xf>
    <xf numFmtId="174" fontId="11" fillId="0" borderId="22" xfId="0" applyNumberFormat="1" applyFont="1" applyBorder="1" applyAlignment="1">
      <alignment/>
    </xf>
    <xf numFmtId="174" fontId="10" fillId="7" borderId="10" xfId="0" applyNumberFormat="1" applyFont="1" applyFill="1" applyBorder="1" applyAlignment="1">
      <alignment/>
    </xf>
    <xf numFmtId="174" fontId="10" fillId="0" borderId="16" xfId="0" applyNumberFormat="1" applyFont="1" applyBorder="1" applyAlignment="1">
      <alignment/>
    </xf>
    <xf numFmtId="174" fontId="11" fillId="0" borderId="16" xfId="0" applyNumberFormat="1" applyFont="1" applyBorder="1" applyAlignment="1">
      <alignment/>
    </xf>
    <xf numFmtId="174" fontId="11" fillId="0" borderId="14" xfId="0" applyNumberFormat="1" applyFont="1" applyBorder="1" applyAlignment="1">
      <alignment/>
    </xf>
    <xf numFmtId="174" fontId="11" fillId="24" borderId="0" xfId="0" applyNumberFormat="1" applyFont="1" applyFill="1" applyAlignment="1">
      <alignment/>
    </xf>
    <xf numFmtId="174" fontId="16" fillId="7" borderId="15" xfId="0" applyNumberFormat="1" applyFont="1" applyFill="1" applyBorder="1" applyAlignment="1">
      <alignment vertical="top"/>
    </xf>
    <xf numFmtId="174" fontId="11" fillId="0" borderId="13" xfId="0" applyNumberFormat="1" applyFont="1" applyBorder="1" applyAlignment="1">
      <alignment/>
    </xf>
    <xf numFmtId="164" fontId="10" fillId="22" borderId="15" xfId="0" applyNumberFormat="1" applyFont="1" applyFill="1" applyBorder="1" applyAlignment="1">
      <alignment horizontal="center" wrapText="1"/>
    </xf>
    <xf numFmtId="49" fontId="31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3" applyNumberFormat="1" applyFont="1" applyFill="1" applyBorder="1" applyAlignment="1">
      <alignment horizontal="center"/>
    </xf>
    <xf numFmtId="43" fontId="6" fillId="0" borderId="0" xfId="43" applyNumberFormat="1" applyFont="1" applyFill="1" applyBorder="1" applyAlignment="1">
      <alignment/>
    </xf>
    <xf numFmtId="0" fontId="11" fillId="8" borderId="0" xfId="0" applyFont="1" applyFill="1" applyAlignment="1">
      <alignment horizontal="center"/>
    </xf>
    <xf numFmtId="0" fontId="11" fillId="8" borderId="0" xfId="0" applyFont="1" applyFill="1" applyAlignment="1">
      <alignment/>
    </xf>
    <xf numFmtId="174" fontId="11" fillId="8" borderId="0" xfId="0" applyNumberFormat="1" applyFont="1" applyFill="1" applyAlignment="1">
      <alignment/>
    </xf>
    <xf numFmtId="1" fontId="11" fillId="8" borderId="0" xfId="0" applyNumberFormat="1" applyFont="1" applyFill="1" applyAlignment="1">
      <alignment/>
    </xf>
    <xf numFmtId="0" fontId="10" fillId="8" borderId="0" xfId="0" applyFont="1" applyFill="1" applyAlignment="1">
      <alignment/>
    </xf>
    <xf numFmtId="1" fontId="12" fillId="0" borderId="20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20" xfId="0" applyFont="1" applyBorder="1" applyAlignment="1">
      <alignment horizontal="left" wrapText="1" indent="1"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22" xfId="0" applyFont="1" applyBorder="1" applyAlignment="1">
      <alignment/>
    </xf>
    <xf numFmtId="174" fontId="16" fillId="22" borderId="10" xfId="0" applyNumberFormat="1" applyFont="1" applyFill="1" applyBorder="1" applyAlignment="1">
      <alignment vertical="top"/>
    </xf>
    <xf numFmtId="0" fontId="11" fillId="0" borderId="19" xfId="0" applyFont="1" applyBorder="1" applyAlignment="1">
      <alignment/>
    </xf>
    <xf numFmtId="1" fontId="12" fillId="0" borderId="20" xfId="0" applyNumberFormat="1" applyFont="1" applyBorder="1" applyAlignment="1">
      <alignment/>
    </xf>
    <xf numFmtId="174" fontId="11" fillId="0" borderId="16" xfId="0" applyNumberFormat="1" applyFont="1" applyBorder="1" applyAlignment="1">
      <alignment wrapText="1"/>
    </xf>
    <xf numFmtId="0" fontId="3" fillId="0" borderId="14" xfId="0" applyFont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center" vertical="top"/>
    </xf>
    <xf numFmtId="1" fontId="26" fillId="0" borderId="23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 indent="3"/>
    </xf>
    <xf numFmtId="0" fontId="11" fillId="0" borderId="0" xfId="0" applyFont="1" applyBorder="1" applyAlignment="1">
      <alignment horizontal="left" wrapText="1" indent="3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49" fontId="33" fillId="0" borderId="0" xfId="0" applyNumberFormat="1" applyFont="1" applyFill="1" applyBorder="1" applyAlignment="1">
      <alignment wrapText="1"/>
    </xf>
    <xf numFmtId="49" fontId="33" fillId="0" borderId="0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9" fontId="3" fillId="0" borderId="0" xfId="0" applyNumberFormat="1" applyFont="1" applyFill="1" applyAlignment="1">
      <alignment horizontal="left"/>
    </xf>
    <xf numFmtId="0" fontId="26" fillId="0" borderId="16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/>
    </xf>
    <xf numFmtId="43" fontId="8" fillId="4" borderId="12" xfId="0" applyNumberFormat="1" applyFont="1" applyFill="1" applyBorder="1" applyAlignment="1">
      <alignment vertical="top"/>
    </xf>
    <xf numFmtId="43" fontId="3" fillId="0" borderId="15" xfId="43" applyNumberFormat="1" applyFont="1" applyFill="1" applyBorder="1" applyAlignment="1">
      <alignment/>
    </xf>
    <xf numFmtId="43" fontId="3" fillId="0" borderId="20" xfId="43" applyNumberFormat="1" applyFont="1" applyFill="1" applyBorder="1" applyAlignment="1">
      <alignment/>
    </xf>
    <xf numFmtId="43" fontId="3" fillId="0" borderId="17" xfId="43" applyNumberFormat="1" applyFont="1" applyFill="1" applyBorder="1" applyAlignment="1">
      <alignment/>
    </xf>
    <xf numFmtId="43" fontId="8" fillId="22" borderId="11" xfId="0" applyNumberFormat="1" applyFont="1" applyFill="1" applyBorder="1" applyAlignment="1">
      <alignment vertical="top"/>
    </xf>
    <xf numFmtId="43" fontId="3" fillId="0" borderId="22" xfId="43" applyNumberFormat="1" applyFont="1" applyFill="1" applyBorder="1" applyAlignment="1">
      <alignment/>
    </xf>
    <xf numFmtId="43" fontId="8" fillId="7" borderId="12" xfId="0" applyNumberFormat="1" applyFont="1" applyFill="1" applyBorder="1" applyAlignment="1">
      <alignment horizontal="center" vertical="top"/>
    </xf>
    <xf numFmtId="43" fontId="6" fillId="3" borderId="12" xfId="0" applyNumberFormat="1" applyFont="1" applyFill="1" applyBorder="1" applyAlignment="1">
      <alignment vertical="top"/>
    </xf>
    <xf numFmtId="43" fontId="8" fillId="5" borderId="12" xfId="0" applyNumberFormat="1" applyFont="1" applyFill="1" applyBorder="1" applyAlignment="1">
      <alignment/>
    </xf>
    <xf numFmtId="43" fontId="8" fillId="0" borderId="10" xfId="43" applyNumberFormat="1" applyFont="1" applyFill="1" applyBorder="1" applyAlignment="1">
      <alignment horizontal="center"/>
    </xf>
    <xf numFmtId="43" fontId="8" fillId="0" borderId="0" xfId="43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25" borderId="15" xfId="0" applyFont="1" applyFill="1" applyBorder="1" applyAlignment="1">
      <alignment horizontal="center" vertical="center" wrapText="1"/>
    </xf>
    <xf numFmtId="0" fontId="11" fillId="25" borderId="20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174" fontId="10" fillId="0" borderId="15" xfId="0" applyNumberFormat="1" applyFont="1" applyFill="1" applyBorder="1" applyAlignment="1">
      <alignment horizontal="center" vertical="center" wrapText="1"/>
    </xf>
    <xf numFmtId="174" fontId="10" fillId="0" borderId="20" xfId="0" applyNumberFormat="1" applyFont="1" applyFill="1" applyBorder="1" applyAlignment="1">
      <alignment horizontal="center" vertical="center" wrapText="1"/>
    </xf>
    <xf numFmtId="0" fontId="10" fillId="22" borderId="14" xfId="0" applyFont="1" applyFill="1" applyBorder="1" applyAlignment="1">
      <alignment wrapText="1"/>
    </xf>
    <xf numFmtId="0" fontId="10" fillId="22" borderId="0" xfId="0" applyFont="1" applyFill="1" applyBorder="1" applyAlignment="1">
      <alignment wrapText="1"/>
    </xf>
    <xf numFmtId="0" fontId="10" fillId="22" borderId="22" xfId="0" applyFont="1" applyFill="1" applyBorder="1" applyAlignment="1">
      <alignment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16" fontId="11" fillId="0" borderId="2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8" fillId="5" borderId="1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6" fillId="22" borderId="14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 wrapText="1"/>
    </xf>
    <xf numFmtId="0" fontId="6" fillId="7" borderId="13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274" t="s">
        <v>220</v>
      </c>
      <c r="D1" s="317" t="str">
        <f>'Приложение №1'!B10</f>
        <v>Бочкина,2</v>
      </c>
    </row>
    <row r="2" spans="1:4" s="44" customFormat="1" ht="80.25" customHeight="1">
      <c r="A2" s="42" t="s">
        <v>215</v>
      </c>
      <c r="B2" s="327" t="s">
        <v>232</v>
      </c>
      <c r="C2" s="301" t="s">
        <v>231</v>
      </c>
      <c r="D2" s="316" t="s">
        <v>216</v>
      </c>
    </row>
    <row r="3" spans="2:4" ht="15" customHeight="1">
      <c r="B3" s="319" t="s">
        <v>229</v>
      </c>
      <c r="C3" s="320" t="s">
        <v>230</v>
      </c>
      <c r="D3" s="288"/>
    </row>
    <row r="4" spans="1:4" ht="15" customHeight="1">
      <c r="A4" s="318" t="s">
        <v>217</v>
      </c>
      <c r="B4" s="321" t="e">
        <f>'Приложение №2'!#REF!</f>
        <v>#REF!</v>
      </c>
      <c r="C4" s="322" t="e">
        <f>#REF!</f>
        <v>#REF!</v>
      </c>
      <c r="D4" s="288" t="e">
        <f>B4-C4</f>
        <v>#REF!</v>
      </c>
    </row>
    <row r="5" spans="1:5" ht="15" customHeight="1">
      <c r="A5" s="323" t="s">
        <v>234</v>
      </c>
      <c r="B5" s="324" t="e">
        <f>B4*B7</f>
        <v>#REF!</v>
      </c>
      <c r="C5" s="324" t="e">
        <f>C4*C7</f>
        <v>#REF!</v>
      </c>
      <c r="D5" s="325" t="e">
        <f>C7*D4</f>
        <v>#REF!</v>
      </c>
      <c r="E5" s="326" t="e">
        <f>D5*12</f>
        <v>#REF!</v>
      </c>
    </row>
    <row r="6" spans="1:5" ht="15" customHeight="1">
      <c r="A6" s="323" t="s">
        <v>235</v>
      </c>
      <c r="B6" s="324" t="e">
        <f>B5*12</f>
        <v>#REF!</v>
      </c>
      <c r="C6" s="324" t="e">
        <f>C5*12</f>
        <v>#REF!</v>
      </c>
      <c r="D6" s="324" t="e">
        <f>D5*12</f>
        <v>#REF!</v>
      </c>
      <c r="E6" s="326" t="e">
        <f>SUM(B6:D6)</f>
        <v>#REF!</v>
      </c>
    </row>
    <row r="7" spans="1:5" s="1" customFormat="1" ht="30" customHeight="1">
      <c r="A7" s="330" t="s">
        <v>233</v>
      </c>
      <c r="B7" s="328">
        <f>SUM(B8:B15)</f>
        <v>0</v>
      </c>
      <c r="C7" s="328" t="e">
        <f>#REF!-'Расчет субсидии'!B7</f>
        <v>#REF!</v>
      </c>
      <c r="D7" s="329"/>
      <c r="E7" s="2"/>
    </row>
    <row r="8" spans="1:5" ht="12.75">
      <c r="A8" s="331" t="s">
        <v>221</v>
      </c>
      <c r="B8" s="47"/>
      <c r="C8" s="46"/>
      <c r="D8" s="47"/>
      <c r="E8" s="332"/>
    </row>
    <row r="9" spans="1:5" ht="14.25" customHeight="1">
      <c r="A9" s="333" t="s">
        <v>222</v>
      </c>
      <c r="B9" s="45"/>
      <c r="C9" s="43"/>
      <c r="D9" s="45"/>
      <c r="E9" s="334" t="e">
        <f>B9*D4</f>
        <v>#REF!</v>
      </c>
    </row>
    <row r="10" spans="1:5" ht="14.25" customHeight="1">
      <c r="A10" s="333" t="s">
        <v>223</v>
      </c>
      <c r="B10" s="45"/>
      <c r="C10" s="43"/>
      <c r="D10" s="45"/>
      <c r="E10" s="335"/>
    </row>
    <row r="11" spans="1:5" ht="14.25" customHeight="1">
      <c r="A11" s="333" t="s">
        <v>224</v>
      </c>
      <c r="B11" s="45"/>
      <c r="C11" s="43"/>
      <c r="D11" s="45"/>
      <c r="E11" s="335"/>
    </row>
    <row r="12" spans="1:5" ht="12.75">
      <c r="A12" s="333" t="s">
        <v>225</v>
      </c>
      <c r="B12" s="45"/>
      <c r="C12" s="43"/>
      <c r="D12" s="45"/>
      <c r="E12" s="335"/>
    </row>
    <row r="13" spans="1:5" ht="12.75">
      <c r="A13" s="333" t="s">
        <v>226</v>
      </c>
      <c r="B13" s="45"/>
      <c r="C13" s="43"/>
      <c r="D13" s="45"/>
      <c r="E13" s="335"/>
    </row>
    <row r="14" spans="1:5" ht="12.75">
      <c r="A14" s="333" t="s">
        <v>227</v>
      </c>
      <c r="B14" s="45"/>
      <c r="C14" s="43"/>
      <c r="D14" s="45"/>
      <c r="E14" s="335"/>
    </row>
    <row r="15" spans="1:5" ht="12.75">
      <c r="A15" s="336" t="s">
        <v>228</v>
      </c>
      <c r="B15" s="339"/>
      <c r="C15" s="337"/>
      <c r="D15" s="339"/>
      <c r="E15" s="338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9"/>
  <sheetViews>
    <sheetView zoomScalePageLayoutView="0" workbookViewId="0" topLeftCell="A1">
      <pane xSplit="1" ySplit="13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"/>
    </sheetView>
  </sheetViews>
  <sheetFormatPr defaultColWidth="9.00390625" defaultRowHeight="12.75"/>
  <cols>
    <col min="1" max="1" width="33.875" style="51" customWidth="1"/>
    <col min="2" max="2" width="28.125" style="51" customWidth="1"/>
    <col min="3" max="3" width="5.75390625" style="51" customWidth="1"/>
    <col min="4" max="4" width="6.375" style="51" customWidth="1"/>
    <col min="5" max="6" width="7.00390625" style="51" customWidth="1"/>
    <col min="7" max="7" width="6.375" style="51" customWidth="1"/>
    <col min="8" max="8" width="8.125" style="51" customWidth="1"/>
    <col min="9" max="9" width="6.00390625" style="51" customWidth="1"/>
    <col min="10" max="10" width="4.00390625" style="51" customWidth="1"/>
    <col min="11" max="11" width="3.625" style="51" customWidth="1"/>
    <col min="12" max="12" width="4.125" style="51" customWidth="1"/>
    <col min="13" max="13" width="7.625" style="51" customWidth="1"/>
    <col min="14" max="14" width="8.375" style="51" customWidth="1"/>
    <col min="15" max="15" width="8.25390625" style="51" customWidth="1"/>
    <col min="16" max="16384" width="9.125" style="51" customWidth="1"/>
  </cols>
  <sheetData>
    <row r="1" spans="1:15" ht="20.25">
      <c r="A1" s="275" t="s">
        <v>213</v>
      </c>
      <c r="B1" s="246"/>
      <c r="C1" s="246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2" customHeight="1">
      <c r="A2" s="276" t="s">
        <v>239</v>
      </c>
      <c r="B2" s="246"/>
      <c r="C2" s="246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5.25" customHeight="1">
      <c r="A3" s="246"/>
      <c r="B3" s="246"/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12.75" customHeight="1">
      <c r="A4" s="250" t="s">
        <v>162</v>
      </c>
      <c r="B4" s="269" t="e">
        <f>#REF!</f>
        <v>#REF!</v>
      </c>
      <c r="C4" s="246"/>
      <c r="D4" s="248"/>
      <c r="E4" s="247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1:15" ht="12.75">
      <c r="A5" s="178" t="s">
        <v>159</v>
      </c>
      <c r="B5" s="263" t="e">
        <f>#REF!</f>
        <v>#REF!</v>
      </c>
      <c r="C5" s="246"/>
      <c r="D5" s="248"/>
      <c r="E5" s="247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ht="12.75">
      <c r="A6" s="185" t="s">
        <v>151</v>
      </c>
      <c r="B6" s="134" t="e">
        <f>#REF!</f>
        <v>#REF!</v>
      </c>
      <c r="C6" s="246"/>
      <c r="D6" s="248"/>
      <c r="E6" s="247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1:15" ht="12.75">
      <c r="A7" s="87" t="s">
        <v>240</v>
      </c>
      <c r="B7" s="269" t="e">
        <f>#REF!</f>
        <v>#REF!</v>
      </c>
      <c r="C7" s="246"/>
      <c r="D7" s="248"/>
      <c r="E7" s="247"/>
      <c r="F7" s="248"/>
      <c r="G7" s="248"/>
      <c r="H7" s="248"/>
      <c r="I7" s="248"/>
      <c r="J7" s="248"/>
      <c r="K7" s="248"/>
      <c r="L7" s="248"/>
      <c r="M7" s="248"/>
      <c r="N7" s="248"/>
      <c r="O7" s="248"/>
    </row>
    <row r="8" spans="1:15" ht="12.75">
      <c r="A8" s="404" t="s">
        <v>182</v>
      </c>
      <c r="B8" s="263" t="e">
        <f>#REF!</f>
        <v>#REF!</v>
      </c>
      <c r="C8" s="246"/>
      <c r="D8" s="248"/>
      <c r="E8" s="247"/>
      <c r="F8" s="248"/>
      <c r="G8" s="248"/>
      <c r="H8" s="248"/>
      <c r="I8" s="248"/>
      <c r="J8" s="248"/>
      <c r="K8" s="248"/>
      <c r="L8" s="248"/>
      <c r="M8" s="248"/>
      <c r="N8" s="248"/>
      <c r="O8" s="248"/>
    </row>
    <row r="9" spans="1:15" ht="12.75">
      <c r="A9" s="405" t="s">
        <v>183</v>
      </c>
      <c r="B9" s="134" t="e">
        <f>#REF!</f>
        <v>#REF!</v>
      </c>
      <c r="C9" s="246"/>
      <c r="D9" s="248"/>
      <c r="E9" s="247"/>
      <c r="F9" s="248"/>
      <c r="G9" s="248"/>
      <c r="H9" s="248"/>
      <c r="I9" s="248"/>
      <c r="J9" s="248"/>
      <c r="K9" s="248"/>
      <c r="L9" s="248"/>
      <c r="M9" s="248"/>
      <c r="N9" s="248"/>
      <c r="O9" s="248"/>
    </row>
    <row r="10" spans="1:15" ht="12.75">
      <c r="A10" s="216" t="s">
        <v>193</v>
      </c>
      <c r="B10" s="53"/>
      <c r="C10" s="251"/>
      <c r="D10" s="248"/>
      <c r="E10" s="249"/>
      <c r="F10" s="248"/>
      <c r="G10" s="248"/>
      <c r="H10" s="248"/>
      <c r="I10" s="248"/>
      <c r="J10" s="248"/>
      <c r="K10" s="248"/>
      <c r="L10" s="248"/>
      <c r="M10" s="248"/>
      <c r="N10" s="248"/>
      <c r="O10" s="248"/>
    </row>
    <row r="11" spans="1:15" ht="12" customHeight="1">
      <c r="A11" s="517" t="s">
        <v>190</v>
      </c>
      <c r="B11" s="519" t="s">
        <v>186</v>
      </c>
      <c r="C11" s="521" t="s">
        <v>156</v>
      </c>
      <c r="D11" s="522"/>
      <c r="E11" s="522"/>
      <c r="F11" s="523"/>
      <c r="G11" s="505" t="s">
        <v>158</v>
      </c>
      <c r="H11" s="505" t="s">
        <v>161</v>
      </c>
      <c r="I11" s="507" t="s">
        <v>160</v>
      </c>
      <c r="J11" s="509" t="s">
        <v>152</v>
      </c>
      <c r="K11" s="509"/>
      <c r="L11" s="509"/>
      <c r="M11" s="509"/>
      <c r="N11" s="510"/>
      <c r="O11" s="511" t="s">
        <v>198</v>
      </c>
    </row>
    <row r="12" spans="1:15" ht="12" customHeight="1">
      <c r="A12" s="518"/>
      <c r="B12" s="520"/>
      <c r="C12" s="505" t="s">
        <v>157</v>
      </c>
      <c r="D12" s="515" t="s">
        <v>241</v>
      </c>
      <c r="E12" s="524" t="s">
        <v>175</v>
      </c>
      <c r="F12" s="505" t="s">
        <v>177</v>
      </c>
      <c r="G12" s="506"/>
      <c r="H12" s="506"/>
      <c r="I12" s="508"/>
      <c r="J12" s="513" t="s">
        <v>189</v>
      </c>
      <c r="K12" s="513" t="s">
        <v>51</v>
      </c>
      <c r="L12" s="513" t="s">
        <v>52</v>
      </c>
      <c r="M12" s="515" t="s">
        <v>153</v>
      </c>
      <c r="N12" s="54" t="s">
        <v>154</v>
      </c>
      <c r="O12" s="512"/>
    </row>
    <row r="13" spans="1:15" ht="12" customHeight="1">
      <c r="A13" s="518"/>
      <c r="B13" s="520"/>
      <c r="C13" s="506"/>
      <c r="D13" s="516"/>
      <c r="E13" s="525"/>
      <c r="F13" s="506"/>
      <c r="G13" s="506"/>
      <c r="H13" s="506"/>
      <c r="I13" s="508"/>
      <c r="J13" s="514"/>
      <c r="K13" s="514"/>
      <c r="L13" s="514"/>
      <c r="M13" s="516"/>
      <c r="N13" s="78">
        <v>12</v>
      </c>
      <c r="O13" s="79" t="e">
        <f>#REF!</f>
        <v>#REF!</v>
      </c>
    </row>
    <row r="14" spans="1:15" s="55" customFormat="1" ht="12" customHeight="1">
      <c r="A14" s="66" t="s">
        <v>48</v>
      </c>
      <c r="B14" s="66" t="s">
        <v>50</v>
      </c>
      <c r="C14" s="312">
        <f>'Приложение №1'!B36+'Приложение №1'!B37</f>
        <v>34.2</v>
      </c>
      <c r="D14" s="98">
        <v>52</v>
      </c>
      <c r="E14" s="69">
        <f>'Приложение №2'!B13</f>
        <v>0</v>
      </c>
      <c r="F14" s="62">
        <f>D14*E14</f>
        <v>0</v>
      </c>
      <c r="G14" s="70">
        <v>0.59</v>
      </c>
      <c r="H14" s="63">
        <f>C14*F14*G14/60</f>
        <v>0</v>
      </c>
      <c r="I14" s="61"/>
      <c r="J14" s="61"/>
      <c r="K14" s="61"/>
      <c r="L14" s="61"/>
      <c r="M14" s="61"/>
      <c r="N14" s="81"/>
      <c r="O14" s="71"/>
    </row>
    <row r="15" spans="1:255" s="76" customFormat="1" ht="12" customHeight="1">
      <c r="A15" s="88" t="s">
        <v>184</v>
      </c>
      <c r="B15" s="89"/>
      <c r="C15" s="90"/>
      <c r="D15" s="90"/>
      <c r="E15" s="90"/>
      <c r="F15" s="90"/>
      <c r="G15" s="90"/>
      <c r="H15" s="91"/>
      <c r="I15" s="96" t="e">
        <f>H14/$B$4*$B$5</f>
        <v>#REF!</v>
      </c>
      <c r="J15" s="96">
        <v>1</v>
      </c>
      <c r="K15" s="91" t="e">
        <f>#REF!</f>
        <v>#REF!</v>
      </c>
      <c r="L15" s="91" t="e">
        <f>#REF!</f>
        <v>#REF!</v>
      </c>
      <c r="M15" s="83" t="e">
        <f>$B$6*J15*K15*L15*I15</f>
        <v>#REF!</v>
      </c>
      <c r="N15" s="84" t="e">
        <f>M15*$N$13</f>
        <v>#REF!</v>
      </c>
      <c r="O15" s="85" t="e">
        <f>N15*$O$13</f>
        <v>#REF!</v>
      </c>
      <c r="P15" s="68"/>
      <c r="Q15" s="68"/>
      <c r="W15" s="77"/>
      <c r="X15" s="77"/>
      <c r="Y15" s="65"/>
      <c r="Z15" s="65"/>
      <c r="AA15" s="65"/>
      <c r="AB15" s="65"/>
      <c r="AC15" s="65"/>
      <c r="AD15" s="74"/>
      <c r="AE15" s="75"/>
      <c r="AF15" s="68"/>
      <c r="AG15" s="68"/>
      <c r="AM15" s="77"/>
      <c r="AN15" s="77"/>
      <c r="AO15" s="65"/>
      <c r="AP15" s="65"/>
      <c r="AQ15" s="65"/>
      <c r="AR15" s="65"/>
      <c r="AS15" s="65"/>
      <c r="AT15" s="74"/>
      <c r="AU15" s="75"/>
      <c r="AV15" s="68"/>
      <c r="AW15" s="68"/>
      <c r="BC15" s="77"/>
      <c r="BD15" s="77"/>
      <c r="BE15" s="65"/>
      <c r="BF15" s="65"/>
      <c r="BG15" s="65"/>
      <c r="BH15" s="65"/>
      <c r="BI15" s="65"/>
      <c r="BJ15" s="74"/>
      <c r="BK15" s="75"/>
      <c r="BL15" s="68"/>
      <c r="BM15" s="68"/>
      <c r="BS15" s="77"/>
      <c r="BT15" s="77"/>
      <c r="BU15" s="65"/>
      <c r="BV15" s="65"/>
      <c r="BW15" s="65"/>
      <c r="BX15" s="65"/>
      <c r="BY15" s="65"/>
      <c r="BZ15" s="74"/>
      <c r="CA15" s="75"/>
      <c r="CB15" s="68"/>
      <c r="CC15" s="68"/>
      <c r="CI15" s="77"/>
      <c r="CJ15" s="77"/>
      <c r="CK15" s="65"/>
      <c r="CL15" s="65"/>
      <c r="CM15" s="65"/>
      <c r="CN15" s="65"/>
      <c r="CO15" s="65"/>
      <c r="CP15" s="74"/>
      <c r="CQ15" s="75"/>
      <c r="CR15" s="68"/>
      <c r="CS15" s="68"/>
      <c r="CY15" s="77"/>
      <c r="CZ15" s="77"/>
      <c r="DA15" s="65"/>
      <c r="DB15" s="65"/>
      <c r="DC15" s="65"/>
      <c r="DD15" s="65"/>
      <c r="DE15" s="65"/>
      <c r="DF15" s="74"/>
      <c r="DG15" s="75"/>
      <c r="DH15" s="68"/>
      <c r="DI15" s="68"/>
      <c r="DO15" s="77"/>
      <c r="DP15" s="77"/>
      <c r="DQ15" s="65"/>
      <c r="DR15" s="65"/>
      <c r="DS15" s="65"/>
      <c r="DT15" s="65"/>
      <c r="DU15" s="65"/>
      <c r="DV15" s="74"/>
      <c r="DW15" s="75"/>
      <c r="DX15" s="68"/>
      <c r="DY15" s="68"/>
      <c r="EE15" s="77"/>
      <c r="EF15" s="77"/>
      <c r="EG15" s="65"/>
      <c r="EH15" s="65"/>
      <c r="EI15" s="65"/>
      <c r="EJ15" s="65"/>
      <c r="EK15" s="65"/>
      <c r="EL15" s="74"/>
      <c r="EM15" s="75"/>
      <c r="EN15" s="68"/>
      <c r="EO15" s="68"/>
      <c r="EU15" s="77"/>
      <c r="EV15" s="77"/>
      <c r="EW15" s="65"/>
      <c r="EX15" s="65"/>
      <c r="EY15" s="65"/>
      <c r="EZ15" s="65"/>
      <c r="FA15" s="65"/>
      <c r="FB15" s="74"/>
      <c r="FC15" s="75"/>
      <c r="FD15" s="68"/>
      <c r="FE15" s="68"/>
      <c r="FK15" s="77"/>
      <c r="FL15" s="77"/>
      <c r="FM15" s="65"/>
      <c r="FN15" s="65"/>
      <c r="FO15" s="65"/>
      <c r="FP15" s="65"/>
      <c r="FQ15" s="65"/>
      <c r="FR15" s="74"/>
      <c r="FS15" s="75"/>
      <c r="FT15" s="68"/>
      <c r="FU15" s="68"/>
      <c r="GA15" s="77"/>
      <c r="GB15" s="77"/>
      <c r="GC15" s="65"/>
      <c r="GD15" s="65"/>
      <c r="GE15" s="65"/>
      <c r="GF15" s="65"/>
      <c r="GG15" s="65"/>
      <c r="GH15" s="74"/>
      <c r="GI15" s="75"/>
      <c r="GJ15" s="68"/>
      <c r="GK15" s="68"/>
      <c r="GQ15" s="77"/>
      <c r="GR15" s="77"/>
      <c r="GS15" s="65"/>
      <c r="GT15" s="65"/>
      <c r="GU15" s="65"/>
      <c r="GV15" s="65"/>
      <c r="GW15" s="65"/>
      <c r="GX15" s="74"/>
      <c r="GY15" s="75"/>
      <c r="GZ15" s="68"/>
      <c r="HA15" s="68"/>
      <c r="HG15" s="77"/>
      <c r="HH15" s="77"/>
      <c r="HI15" s="65"/>
      <c r="HJ15" s="65"/>
      <c r="HK15" s="65"/>
      <c r="HL15" s="65"/>
      <c r="HM15" s="65"/>
      <c r="HN15" s="74"/>
      <c r="HO15" s="75"/>
      <c r="HP15" s="68"/>
      <c r="HQ15" s="68"/>
      <c r="HW15" s="77"/>
      <c r="HX15" s="77"/>
      <c r="HY15" s="65"/>
      <c r="HZ15" s="65"/>
      <c r="IA15" s="65"/>
      <c r="IB15" s="65"/>
      <c r="IC15" s="65"/>
      <c r="ID15" s="74"/>
      <c r="IE15" s="75"/>
      <c r="IF15" s="68"/>
      <c r="IG15" s="68"/>
      <c r="IM15" s="77"/>
      <c r="IN15" s="77"/>
      <c r="IO15" s="65"/>
      <c r="IP15" s="65"/>
      <c r="IQ15" s="65"/>
      <c r="IR15" s="65"/>
      <c r="IS15" s="65"/>
      <c r="IT15" s="74"/>
      <c r="IU15" s="75"/>
    </row>
    <row r="16" spans="1:15" s="57" customFormat="1" ht="12" customHeight="1">
      <c r="A16" s="66" t="s">
        <v>38</v>
      </c>
      <c r="B16" s="526" t="s">
        <v>53</v>
      </c>
      <c r="C16" s="61"/>
      <c r="D16" s="61"/>
      <c r="E16" s="61"/>
      <c r="F16" s="69"/>
      <c r="G16" s="60"/>
      <c r="H16" s="130" t="e">
        <f>SUM(H17:H18)</f>
        <v>#REF!</v>
      </c>
      <c r="I16" s="130" t="e">
        <f>SUM(I17:I18)</f>
        <v>#REF!</v>
      </c>
      <c r="J16" s="125">
        <v>1</v>
      </c>
      <c r="K16" s="410" t="e">
        <f>#REF!</f>
        <v>#REF!</v>
      </c>
      <c r="L16" s="410" t="e">
        <f>#REF!</f>
        <v>#REF!</v>
      </c>
      <c r="M16" s="126" t="e">
        <f>$B$6*J16*K16*L16*I16</f>
        <v>#REF!</v>
      </c>
      <c r="N16" s="118" t="e">
        <f aca="true" t="shared" si="0" ref="N16:N24">M16*$N$13</f>
        <v>#REF!</v>
      </c>
      <c r="O16" s="119" t="e">
        <f aca="true" t="shared" si="1" ref="O16:O24">N16*$O$13</f>
        <v>#REF!</v>
      </c>
    </row>
    <row r="17" spans="1:15" s="55" customFormat="1" ht="12" customHeight="1">
      <c r="A17" s="58" t="s">
        <v>178</v>
      </c>
      <c r="B17" s="504"/>
      <c r="C17" s="61">
        <f>'Приложение №1'!$B$40-'Приложение №1'!$B$41</f>
        <v>403</v>
      </c>
      <c r="D17" s="98" t="e">
        <f>B8/6</f>
        <v>#REF!</v>
      </c>
      <c r="E17" s="61">
        <f>'Приложение №2'!$B$15</f>
        <v>2</v>
      </c>
      <c r="F17" s="62" t="e">
        <f>D17*E17</f>
        <v>#REF!</v>
      </c>
      <c r="G17" s="60">
        <v>0.08</v>
      </c>
      <c r="H17" s="73" t="e">
        <f>C17*F17*G17/60</f>
        <v>#REF!</v>
      </c>
      <c r="I17" s="80" t="e">
        <f>H17/$B$4*$B$5</f>
        <v>#REF!</v>
      </c>
      <c r="J17" s="117"/>
      <c r="K17" s="117"/>
      <c r="L17" s="117"/>
      <c r="M17" s="127"/>
      <c r="N17" s="120"/>
      <c r="O17" s="121"/>
    </row>
    <row r="18" spans="1:15" s="55" customFormat="1" ht="12" customHeight="1">
      <c r="A18" s="58" t="s">
        <v>179</v>
      </c>
      <c r="B18" s="504"/>
      <c r="C18" s="61">
        <f>'Приложение №1'!B42</f>
        <v>300</v>
      </c>
      <c r="D18" s="98">
        <v>25</v>
      </c>
      <c r="E18" s="61">
        <f>'Приложение №2'!$B$15</f>
        <v>2</v>
      </c>
      <c r="F18" s="62">
        <f>D18*E18</f>
        <v>50</v>
      </c>
      <c r="G18" s="60">
        <v>0.13</v>
      </c>
      <c r="H18" s="73">
        <f>C18*F18*G18/60</f>
        <v>32.5</v>
      </c>
      <c r="I18" s="80" t="e">
        <f>H18/$B$4*$B$5</f>
        <v>#REF!</v>
      </c>
      <c r="J18" s="117"/>
      <c r="K18" s="117"/>
      <c r="L18" s="117"/>
      <c r="M18" s="127"/>
      <c r="N18" s="120"/>
      <c r="O18" s="121"/>
    </row>
    <row r="19" spans="1:15" s="55" customFormat="1" ht="12" customHeight="1">
      <c r="A19" s="66" t="s">
        <v>56</v>
      </c>
      <c r="B19" s="59" t="s">
        <v>55</v>
      </c>
      <c r="C19" s="61">
        <f>'Приложение №1'!B43</f>
        <v>219.5</v>
      </c>
      <c r="D19" s="98" t="e">
        <f>B8/6</f>
        <v>#REF!</v>
      </c>
      <c r="E19" s="61">
        <f>'Приложение №2'!B16</f>
        <v>2</v>
      </c>
      <c r="F19" s="62" t="e">
        <f>D19*E19</f>
        <v>#REF!</v>
      </c>
      <c r="G19" s="72">
        <v>0.077</v>
      </c>
      <c r="H19" s="73" t="e">
        <f>C19*F19*G19/60</f>
        <v>#REF!</v>
      </c>
      <c r="I19" s="80" t="e">
        <f>H19/$B$4*$B$5</f>
        <v>#REF!</v>
      </c>
      <c r="J19" s="117">
        <v>1</v>
      </c>
      <c r="K19" s="410" t="e">
        <f>#REF!</f>
        <v>#REF!</v>
      </c>
      <c r="L19" s="410" t="e">
        <f>#REF!</f>
        <v>#REF!</v>
      </c>
      <c r="M19" s="127" t="e">
        <f>$B$6*J19*K19*L19*I19</f>
        <v>#REF!</v>
      </c>
      <c r="N19" s="120" t="e">
        <f t="shared" si="0"/>
        <v>#REF!</v>
      </c>
      <c r="O19" s="121" t="e">
        <f t="shared" si="1"/>
        <v>#REF!</v>
      </c>
    </row>
    <row r="20" spans="1:15" s="56" customFormat="1" ht="12" customHeight="1">
      <c r="A20" s="66" t="s">
        <v>39</v>
      </c>
      <c r="B20" s="59"/>
      <c r="C20" s="61"/>
      <c r="D20" s="61"/>
      <c r="E20" s="61">
        <f>'Приложение №2'!$B$17</f>
        <v>0</v>
      </c>
      <c r="F20" s="69"/>
      <c r="G20" s="60"/>
      <c r="H20" s="346" t="e">
        <f>SUM(H21:H22)</f>
        <v>#REF!</v>
      </c>
      <c r="I20" s="131" t="e">
        <f>SUM(I21:I22)</f>
        <v>#REF!</v>
      </c>
      <c r="J20" s="117">
        <v>1</v>
      </c>
      <c r="K20" s="410" t="e">
        <f>#REF!</f>
        <v>#REF!</v>
      </c>
      <c r="L20" s="410" t="e">
        <f>#REF!</f>
        <v>#REF!</v>
      </c>
      <c r="M20" s="127" t="e">
        <f>$B$6*J20*K20*L20*I20</f>
        <v>#REF!</v>
      </c>
      <c r="N20" s="120" t="e">
        <f t="shared" si="0"/>
        <v>#REF!</v>
      </c>
      <c r="O20" s="121" t="e">
        <f t="shared" si="1"/>
        <v>#REF!</v>
      </c>
    </row>
    <row r="21" spans="1:15" ht="12" customHeight="1">
      <c r="A21" s="58" t="s">
        <v>182</v>
      </c>
      <c r="B21" s="59" t="s">
        <v>187</v>
      </c>
      <c r="C21" s="61">
        <f>'Приложение №1'!$B$41</f>
        <v>0</v>
      </c>
      <c r="D21" s="98" t="e">
        <f>B8/6</f>
        <v>#REF!</v>
      </c>
      <c r="E21" s="61">
        <f>'Приложение №2'!$B$17</f>
        <v>0</v>
      </c>
      <c r="F21" s="62" t="e">
        <f>D21*E21</f>
        <v>#REF!</v>
      </c>
      <c r="G21" s="60">
        <v>1.46</v>
      </c>
      <c r="H21" s="73" t="e">
        <f>C21*F21*G21/60</f>
        <v>#REF!</v>
      </c>
      <c r="I21" s="80" t="e">
        <f>H21/$B$4*$B$5</f>
        <v>#REF!</v>
      </c>
      <c r="J21" s="117"/>
      <c r="K21" s="117"/>
      <c r="L21" s="117"/>
      <c r="M21" s="127"/>
      <c r="N21" s="120"/>
      <c r="O21" s="121"/>
    </row>
    <row r="22" spans="1:15" ht="12" customHeight="1">
      <c r="A22" s="58" t="s">
        <v>183</v>
      </c>
      <c r="B22" s="59" t="s">
        <v>199</v>
      </c>
      <c r="C22" s="61">
        <f>'Приложение №1'!$B$41</f>
        <v>0</v>
      </c>
      <c r="D22" s="98">
        <v>27</v>
      </c>
      <c r="E22" s="61">
        <f>'Приложение №2'!$B$17</f>
        <v>0</v>
      </c>
      <c r="F22" s="62">
        <f>D22*E22</f>
        <v>0</v>
      </c>
      <c r="G22" s="60">
        <v>3.6</v>
      </c>
      <c r="H22" s="73">
        <f>C22*F22*G22/60</f>
        <v>0</v>
      </c>
      <c r="I22" s="80" t="e">
        <f>H22/$B$4*$B$5</f>
        <v>#REF!</v>
      </c>
      <c r="J22" s="117"/>
      <c r="K22" s="117"/>
      <c r="L22" s="117"/>
      <c r="M22" s="127"/>
      <c r="N22" s="120"/>
      <c r="O22" s="121"/>
    </row>
    <row r="23" spans="1:15" s="55" customFormat="1" ht="12" customHeight="1">
      <c r="A23" s="66" t="s">
        <v>40</v>
      </c>
      <c r="B23" s="59" t="s">
        <v>31</v>
      </c>
      <c r="C23" s="61">
        <f>'Приложение №1'!$B$40-'Приложение №1'!$B$41</f>
        <v>403</v>
      </c>
      <c r="D23" s="61" t="e">
        <f>B9-D24</f>
        <v>#REF!</v>
      </c>
      <c r="E23" s="61">
        <f>'Приложение №2'!B18</f>
        <v>2</v>
      </c>
      <c r="F23" s="62" t="e">
        <f>D23*E23</f>
        <v>#REF!</v>
      </c>
      <c r="G23" s="72">
        <v>0.14</v>
      </c>
      <c r="H23" s="73" t="e">
        <f>C23*F23*G23/60</f>
        <v>#REF!</v>
      </c>
      <c r="I23" s="80" t="e">
        <f>H23/$B$4*$B$5</f>
        <v>#REF!</v>
      </c>
      <c r="J23" s="117">
        <v>1</v>
      </c>
      <c r="K23" s="410" t="e">
        <f>#REF!</f>
        <v>#REF!</v>
      </c>
      <c r="L23" s="410" t="e">
        <f>#REF!</f>
        <v>#REF!</v>
      </c>
      <c r="M23" s="127" t="e">
        <f>$B$6*J23*K23*L23*I23</f>
        <v>#REF!</v>
      </c>
      <c r="N23" s="120" t="e">
        <f t="shared" si="0"/>
        <v>#REF!</v>
      </c>
      <c r="O23" s="121" t="e">
        <f t="shared" si="1"/>
        <v>#REF!</v>
      </c>
    </row>
    <row r="24" spans="1:15" s="55" customFormat="1" ht="12" customHeight="1">
      <c r="A24" s="66" t="s">
        <v>41</v>
      </c>
      <c r="B24" s="67" t="s">
        <v>32</v>
      </c>
      <c r="C24" s="61">
        <f>'Приложение №1'!$B$40-'Приложение №1'!$B$41</f>
        <v>403</v>
      </c>
      <c r="D24" s="61">
        <v>60</v>
      </c>
      <c r="E24" s="61">
        <f>'Приложение №2'!B19</f>
        <v>1</v>
      </c>
      <c r="F24" s="62">
        <f>D24*E24</f>
        <v>60</v>
      </c>
      <c r="G24" s="72">
        <v>0.61</v>
      </c>
      <c r="H24" s="73">
        <f>C24*F24*G24/60</f>
        <v>245.82999999999998</v>
      </c>
      <c r="I24" s="122" t="e">
        <f>H24/$B$4*$B$5</f>
        <v>#REF!</v>
      </c>
      <c r="J24" s="128">
        <v>1</v>
      </c>
      <c r="K24" s="410" t="e">
        <f>#REF!</f>
        <v>#REF!</v>
      </c>
      <c r="L24" s="410" t="e">
        <f>#REF!</f>
        <v>#REF!</v>
      </c>
      <c r="M24" s="129" t="e">
        <f>$B$6*J24*K24*L24*I24</f>
        <v>#REF!</v>
      </c>
      <c r="N24" s="123" t="e">
        <f t="shared" si="0"/>
        <v>#REF!</v>
      </c>
      <c r="O24" s="124" t="e">
        <f t="shared" si="1"/>
        <v>#REF!</v>
      </c>
    </row>
    <row r="25" spans="1:255" s="76" customFormat="1" ht="12" customHeight="1">
      <c r="A25" s="92" t="s">
        <v>185</v>
      </c>
      <c r="B25" s="92"/>
      <c r="C25" s="90"/>
      <c r="D25" s="90"/>
      <c r="E25" s="90"/>
      <c r="F25" s="90"/>
      <c r="G25" s="90"/>
      <c r="H25" s="91" t="e">
        <f>H16+H19+H20+H23+H24</f>
        <v>#REF!</v>
      </c>
      <c r="I25" s="204" t="e">
        <f>I16+I19+I20+I23+I24</f>
        <v>#REF!</v>
      </c>
      <c r="J25" s="91">
        <v>1</v>
      </c>
      <c r="K25" s="91" t="e">
        <f>#REF!</f>
        <v>#REF!</v>
      </c>
      <c r="L25" s="91" t="e">
        <f>#REF!</f>
        <v>#REF!</v>
      </c>
      <c r="M25" s="203" t="e">
        <f>$B$6*J25*K25*L25*I25</f>
        <v>#REF!</v>
      </c>
      <c r="N25" s="115" t="e">
        <f>M25*$N$13</f>
        <v>#REF!</v>
      </c>
      <c r="O25" s="116" t="e">
        <f>N25*$O$13</f>
        <v>#REF!</v>
      </c>
      <c r="P25" s="68"/>
      <c r="Q25" s="68"/>
      <c r="W25" s="77"/>
      <c r="X25" s="77"/>
      <c r="Y25" s="65"/>
      <c r="Z25" s="65"/>
      <c r="AA25" s="65"/>
      <c r="AB25" s="65"/>
      <c r="AC25" s="65"/>
      <c r="AD25" s="74"/>
      <c r="AE25" s="75"/>
      <c r="AF25" s="68"/>
      <c r="AG25" s="68"/>
      <c r="AM25" s="77"/>
      <c r="AN25" s="77"/>
      <c r="AO25" s="65"/>
      <c r="AP25" s="65"/>
      <c r="AQ25" s="65"/>
      <c r="AR25" s="65"/>
      <c r="AS25" s="65"/>
      <c r="AT25" s="74"/>
      <c r="AU25" s="75"/>
      <c r="AV25" s="68"/>
      <c r="AW25" s="68"/>
      <c r="BC25" s="77"/>
      <c r="BD25" s="77"/>
      <c r="BE25" s="65"/>
      <c r="BF25" s="65"/>
      <c r="BG25" s="65"/>
      <c r="BH25" s="65"/>
      <c r="BI25" s="65"/>
      <c r="BJ25" s="74"/>
      <c r="BK25" s="75"/>
      <c r="BL25" s="68"/>
      <c r="BM25" s="68"/>
      <c r="BS25" s="77"/>
      <c r="BT25" s="77"/>
      <c r="BU25" s="65"/>
      <c r="BV25" s="65"/>
      <c r="BW25" s="65"/>
      <c r="BX25" s="65"/>
      <c r="BY25" s="65"/>
      <c r="BZ25" s="74"/>
      <c r="CA25" s="75"/>
      <c r="CB25" s="68"/>
      <c r="CC25" s="68"/>
      <c r="CI25" s="77"/>
      <c r="CJ25" s="77"/>
      <c r="CK25" s="65"/>
      <c r="CL25" s="65"/>
      <c r="CM25" s="65"/>
      <c r="CN25" s="65"/>
      <c r="CO25" s="65"/>
      <c r="CP25" s="74"/>
      <c r="CQ25" s="75"/>
      <c r="CR25" s="68"/>
      <c r="CS25" s="68"/>
      <c r="CY25" s="77"/>
      <c r="CZ25" s="77"/>
      <c r="DA25" s="65"/>
      <c r="DB25" s="65"/>
      <c r="DC25" s="65"/>
      <c r="DD25" s="65"/>
      <c r="DE25" s="65"/>
      <c r="DF25" s="74"/>
      <c r="DG25" s="75"/>
      <c r="DH25" s="68"/>
      <c r="DI25" s="68"/>
      <c r="DO25" s="77"/>
      <c r="DP25" s="77"/>
      <c r="DQ25" s="65"/>
      <c r="DR25" s="65"/>
      <c r="DS25" s="65"/>
      <c r="DT25" s="65"/>
      <c r="DU25" s="65"/>
      <c r="DV25" s="74"/>
      <c r="DW25" s="75"/>
      <c r="DX25" s="68"/>
      <c r="DY25" s="68"/>
      <c r="EE25" s="77"/>
      <c r="EF25" s="77"/>
      <c r="EG25" s="65"/>
      <c r="EH25" s="65"/>
      <c r="EI25" s="65"/>
      <c r="EJ25" s="65"/>
      <c r="EK25" s="65"/>
      <c r="EL25" s="74"/>
      <c r="EM25" s="75"/>
      <c r="EN25" s="68"/>
      <c r="EO25" s="68"/>
      <c r="EU25" s="77"/>
      <c r="EV25" s="77"/>
      <c r="EW25" s="65"/>
      <c r="EX25" s="65"/>
      <c r="EY25" s="65"/>
      <c r="EZ25" s="65"/>
      <c r="FA25" s="65"/>
      <c r="FB25" s="74"/>
      <c r="FC25" s="75"/>
      <c r="FD25" s="68"/>
      <c r="FE25" s="68"/>
      <c r="FK25" s="77"/>
      <c r="FL25" s="77"/>
      <c r="FM25" s="65"/>
      <c r="FN25" s="65"/>
      <c r="FO25" s="65"/>
      <c r="FP25" s="65"/>
      <c r="FQ25" s="65"/>
      <c r="FR25" s="74"/>
      <c r="FS25" s="75"/>
      <c r="FT25" s="68"/>
      <c r="FU25" s="68"/>
      <c r="GA25" s="77"/>
      <c r="GB25" s="77"/>
      <c r="GC25" s="65"/>
      <c r="GD25" s="65"/>
      <c r="GE25" s="65"/>
      <c r="GF25" s="65"/>
      <c r="GG25" s="65"/>
      <c r="GH25" s="74"/>
      <c r="GI25" s="75"/>
      <c r="GJ25" s="68"/>
      <c r="GK25" s="68"/>
      <c r="GQ25" s="77"/>
      <c r="GR25" s="77"/>
      <c r="GS25" s="65"/>
      <c r="GT25" s="65"/>
      <c r="GU25" s="65"/>
      <c r="GV25" s="65"/>
      <c r="GW25" s="65"/>
      <c r="GX25" s="74"/>
      <c r="GY25" s="75"/>
      <c r="GZ25" s="68"/>
      <c r="HA25" s="68"/>
      <c r="HG25" s="77"/>
      <c r="HH25" s="77"/>
      <c r="HI25" s="65"/>
      <c r="HJ25" s="65"/>
      <c r="HK25" s="65"/>
      <c r="HL25" s="65"/>
      <c r="HM25" s="65"/>
      <c r="HN25" s="74"/>
      <c r="HO25" s="75"/>
      <c r="HP25" s="68"/>
      <c r="HQ25" s="68"/>
      <c r="HW25" s="77"/>
      <c r="HX25" s="77"/>
      <c r="HY25" s="65"/>
      <c r="HZ25" s="65"/>
      <c r="IA25" s="65"/>
      <c r="IB25" s="65"/>
      <c r="IC25" s="65"/>
      <c r="ID25" s="74"/>
      <c r="IE25" s="75"/>
      <c r="IF25" s="68"/>
      <c r="IG25" s="68"/>
      <c r="IM25" s="77"/>
      <c r="IN25" s="77"/>
      <c r="IO25" s="65"/>
      <c r="IP25" s="65"/>
      <c r="IQ25" s="65"/>
      <c r="IR25" s="65"/>
      <c r="IS25" s="65"/>
      <c r="IT25" s="74"/>
      <c r="IU25" s="75"/>
    </row>
    <row r="26" spans="1:15" ht="12" customHeight="1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</row>
    <row r="27" spans="1:15" ht="12" customHeight="1">
      <c r="A27" s="217" t="s">
        <v>18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</row>
    <row r="28" spans="1:15" ht="12" customHeight="1">
      <c r="A28" s="517" t="s">
        <v>190</v>
      </c>
      <c r="B28" s="519" t="s">
        <v>186</v>
      </c>
      <c r="C28" s="521" t="s">
        <v>156</v>
      </c>
      <c r="D28" s="522"/>
      <c r="E28" s="522"/>
      <c r="F28" s="523"/>
      <c r="G28" s="505" t="s">
        <v>158</v>
      </c>
      <c r="H28" s="505" t="s">
        <v>161</v>
      </c>
      <c r="I28" s="507" t="s">
        <v>160</v>
      </c>
      <c r="J28" s="509" t="s">
        <v>152</v>
      </c>
      <c r="K28" s="509"/>
      <c r="L28" s="509"/>
      <c r="M28" s="509"/>
      <c r="N28" s="510"/>
      <c r="O28" s="511" t="s">
        <v>198</v>
      </c>
    </row>
    <row r="29" spans="1:15" ht="12" customHeight="1">
      <c r="A29" s="518"/>
      <c r="B29" s="520"/>
      <c r="C29" s="505" t="s">
        <v>157</v>
      </c>
      <c r="D29" s="515" t="s">
        <v>176</v>
      </c>
      <c r="E29" s="524" t="s">
        <v>175</v>
      </c>
      <c r="F29" s="505" t="s">
        <v>177</v>
      </c>
      <c r="G29" s="506"/>
      <c r="H29" s="506"/>
      <c r="I29" s="508"/>
      <c r="J29" s="513" t="s">
        <v>189</v>
      </c>
      <c r="K29" s="513" t="s">
        <v>51</v>
      </c>
      <c r="L29" s="513" t="s">
        <v>52</v>
      </c>
      <c r="M29" s="515" t="s">
        <v>153</v>
      </c>
      <c r="N29" s="54" t="s">
        <v>154</v>
      </c>
      <c r="O29" s="512"/>
    </row>
    <row r="30" spans="1:15" ht="12" customHeight="1">
      <c r="A30" s="518"/>
      <c r="B30" s="520"/>
      <c r="C30" s="506"/>
      <c r="D30" s="516"/>
      <c r="E30" s="525"/>
      <c r="F30" s="506"/>
      <c r="G30" s="506"/>
      <c r="H30" s="506"/>
      <c r="I30" s="508"/>
      <c r="J30" s="514"/>
      <c r="K30" s="514"/>
      <c r="L30" s="514"/>
      <c r="M30" s="516"/>
      <c r="N30" s="78">
        <v>12</v>
      </c>
      <c r="O30" s="79" t="e">
        <f>#REF!</f>
        <v>#REF!</v>
      </c>
    </row>
    <row r="31" spans="1:15" ht="12" customHeight="1">
      <c r="A31" s="219" t="s">
        <v>45</v>
      </c>
      <c r="B31" s="220"/>
      <c r="C31" s="220"/>
      <c r="D31" s="220"/>
      <c r="E31" s="220"/>
      <c r="F31" s="220"/>
      <c r="G31" s="220"/>
      <c r="H31" s="220"/>
      <c r="I31" s="229" t="e">
        <f>SUM(I32:I35)</f>
        <v>#REF!</v>
      </c>
      <c r="J31" s="229"/>
      <c r="K31" s="229"/>
      <c r="L31" s="229"/>
      <c r="M31" s="231" t="e">
        <f>SUM(M32:M35)</f>
        <v>#REF!</v>
      </c>
      <c r="N31" s="411" t="e">
        <f>SUM(N32:N35)</f>
        <v>#REF!</v>
      </c>
      <c r="O31" s="411" t="e">
        <f>SUM(O32:O35)</f>
        <v>#REF!</v>
      </c>
    </row>
    <row r="32" spans="1:15" ht="12" customHeight="1">
      <c r="A32" s="221" t="s">
        <v>23</v>
      </c>
      <c r="B32" s="261"/>
      <c r="C32" s="51">
        <f>C14</f>
        <v>34.2</v>
      </c>
      <c r="D32" s="51">
        <v>52</v>
      </c>
      <c r="E32" s="51">
        <f>'Приложение №3'!B13</f>
        <v>1</v>
      </c>
      <c r="F32" s="52">
        <f>D32*E32</f>
        <v>52</v>
      </c>
      <c r="G32" s="52">
        <v>1.35</v>
      </c>
      <c r="H32" s="63">
        <f>C32*F32*G32/60</f>
        <v>40.014</v>
      </c>
      <c r="I32" s="228" t="e">
        <f>H32/$B$4*$B$5</f>
        <v>#REF!</v>
      </c>
      <c r="J32" s="209">
        <v>1</v>
      </c>
      <c r="K32" s="410" t="e">
        <f>#REF!</f>
        <v>#REF!</v>
      </c>
      <c r="L32" s="410" t="e">
        <f>#REF!</f>
        <v>#REF!</v>
      </c>
      <c r="M32" s="191" t="e">
        <f>$B$6*J32*K32*L32*I32</f>
        <v>#REF!</v>
      </c>
      <c r="N32" s="225" t="e">
        <f>M32*$N$13</f>
        <v>#REF!</v>
      </c>
      <c r="O32" s="226" t="e">
        <f>N32*$O$13</f>
        <v>#REF!</v>
      </c>
    </row>
    <row r="33" spans="1:15" ht="12" customHeight="1">
      <c r="A33" s="221" t="s">
        <v>164</v>
      </c>
      <c r="B33" s="262"/>
      <c r="C33" s="51">
        <f>C34*0.15</f>
        <v>0</v>
      </c>
      <c r="D33" s="51">
        <v>1</v>
      </c>
      <c r="E33" s="51">
        <f>'Приложение №3'!B14</f>
        <v>12</v>
      </c>
      <c r="F33" s="52">
        <f aca="true" t="shared" si="2" ref="F33:F39">D33*E33</f>
        <v>12</v>
      </c>
      <c r="G33" s="52">
        <v>1.36</v>
      </c>
      <c r="H33" s="63">
        <f>C33*F33*G33/60</f>
        <v>0</v>
      </c>
      <c r="I33" s="228" t="e">
        <f>H33/$B$4*$B$5</f>
        <v>#REF!</v>
      </c>
      <c r="J33" s="209">
        <v>1</v>
      </c>
      <c r="K33" s="410" t="e">
        <f>#REF!</f>
        <v>#REF!</v>
      </c>
      <c r="L33" s="410" t="e">
        <f>#REF!</f>
        <v>#REF!</v>
      </c>
      <c r="M33" s="191" t="e">
        <f>$B$6*J33*K33*L33*I33</f>
        <v>#REF!</v>
      </c>
      <c r="N33" s="225" t="e">
        <f>M33*$N$13</f>
        <v>#REF!</v>
      </c>
      <c r="O33" s="226" t="e">
        <f>N33*$O$13</f>
        <v>#REF!</v>
      </c>
    </row>
    <row r="34" spans="1:15" ht="12" customHeight="1">
      <c r="A34" s="221" t="s">
        <v>20</v>
      </c>
      <c r="B34" s="262"/>
      <c r="C34" s="347"/>
      <c r="D34" s="51">
        <v>13</v>
      </c>
      <c r="E34" s="51">
        <f>'Приложение №3'!B15</f>
        <v>2</v>
      </c>
      <c r="F34" s="52">
        <f t="shared" si="2"/>
        <v>26</v>
      </c>
      <c r="G34" s="52">
        <v>3.52</v>
      </c>
      <c r="H34" s="63">
        <f>C34*F34*G34/60</f>
        <v>0</v>
      </c>
      <c r="I34" s="228" t="e">
        <f>H34/$B$4*$B$5</f>
        <v>#REF!</v>
      </c>
      <c r="J34" s="209">
        <v>1</v>
      </c>
      <c r="K34" s="410" t="e">
        <f>#REF!</f>
        <v>#REF!</v>
      </c>
      <c r="L34" s="410" t="e">
        <f>#REF!</f>
        <v>#REF!</v>
      </c>
      <c r="M34" s="191" t="e">
        <f>$B$6*J34*K34*L34*I34</f>
        <v>#REF!</v>
      </c>
      <c r="N34" s="225" t="e">
        <f>M34*$N$13</f>
        <v>#REF!</v>
      </c>
      <c r="O34" s="226" t="e">
        <f>N34*$O$13</f>
        <v>#REF!</v>
      </c>
    </row>
    <row r="35" spans="1:15" ht="12" customHeight="1">
      <c r="A35" s="221" t="s">
        <v>165</v>
      </c>
      <c r="B35" s="277"/>
      <c r="C35" s="51">
        <f>'Приложение №1'!B38</f>
        <v>257.9</v>
      </c>
      <c r="D35" s="51">
        <v>12</v>
      </c>
      <c r="E35" s="51">
        <f>'Приложение №3'!B16</f>
        <v>1</v>
      </c>
      <c r="F35" s="52">
        <f t="shared" si="2"/>
        <v>12</v>
      </c>
      <c r="G35" s="52"/>
      <c r="H35" s="63">
        <f>C35*F35*G35/60</f>
        <v>0</v>
      </c>
      <c r="I35" s="228" t="e">
        <f>H35/$B$4*$B$5</f>
        <v>#REF!</v>
      </c>
      <c r="J35" s="209">
        <v>1</v>
      </c>
      <c r="K35" s="410" t="e">
        <f>#REF!</f>
        <v>#REF!</v>
      </c>
      <c r="L35" s="410" t="e">
        <f>#REF!</f>
        <v>#REF!</v>
      </c>
      <c r="M35" s="191" t="e">
        <f>$B$6*J35*K35*L35*I35</f>
        <v>#REF!</v>
      </c>
      <c r="N35" s="225" t="e">
        <f>M35*$N$13</f>
        <v>#REF!</v>
      </c>
      <c r="O35" s="226" t="e">
        <f>N35*$O$13</f>
        <v>#REF!</v>
      </c>
    </row>
    <row r="36" spans="1:15" ht="14.25" customHeight="1">
      <c r="A36" s="222" t="s">
        <v>54</v>
      </c>
      <c r="B36" s="223"/>
      <c r="C36" s="223"/>
      <c r="D36" s="223"/>
      <c r="E36" s="223"/>
      <c r="F36" s="223"/>
      <c r="G36" s="223"/>
      <c r="H36" s="223"/>
      <c r="I36" s="230" t="e">
        <f>SUM(I37:I39)</f>
        <v>#REF!</v>
      </c>
      <c r="J36" s="230"/>
      <c r="K36" s="230"/>
      <c r="L36" s="230"/>
      <c r="M36" s="232" t="e">
        <f>SUM(M37:M39)</f>
        <v>#REF!</v>
      </c>
      <c r="N36" s="232" t="e">
        <f>SUM(N37:N39)</f>
        <v>#REF!</v>
      </c>
      <c r="O36" s="232" t="e">
        <f>SUM(O37:O39)</f>
        <v>#REF!</v>
      </c>
    </row>
    <row r="37" spans="1:15" s="52" customFormat="1" ht="12" customHeight="1">
      <c r="A37" s="224" t="s">
        <v>166</v>
      </c>
      <c r="C37" s="52">
        <f>'Приложение №1'!B43</f>
        <v>219.5</v>
      </c>
      <c r="D37" s="190" t="e">
        <f>B8/25</f>
        <v>#REF!</v>
      </c>
      <c r="E37" s="190">
        <f>'Приложение №3'!B18</f>
        <v>4</v>
      </c>
      <c r="F37" s="190" t="e">
        <f t="shared" si="2"/>
        <v>#REF!</v>
      </c>
      <c r="H37" s="52" t="e">
        <f>C37*F37*G37/60</f>
        <v>#REF!</v>
      </c>
      <c r="I37" s="52" t="e">
        <f>H37/$B$4*$B$5</f>
        <v>#REF!</v>
      </c>
      <c r="J37" s="209">
        <v>1</v>
      </c>
      <c r="K37" s="410" t="e">
        <f>#REF!</f>
        <v>#REF!</v>
      </c>
      <c r="L37" s="410" t="e">
        <f>#REF!</f>
        <v>#REF!</v>
      </c>
      <c r="M37" s="191" t="e">
        <f>$B$6*J37*K37*L37*I37</f>
        <v>#REF!</v>
      </c>
      <c r="N37" s="225" t="e">
        <f>M37*$N$13</f>
        <v>#REF!</v>
      </c>
      <c r="O37" s="226" t="e">
        <f>N37*$O$13</f>
        <v>#REF!</v>
      </c>
    </row>
    <row r="38" spans="1:15" s="52" customFormat="1" ht="12" customHeight="1">
      <c r="A38" s="224" t="s">
        <v>167</v>
      </c>
      <c r="B38" s="194" t="s">
        <v>22</v>
      </c>
      <c r="C38" s="52">
        <f>'Приложение №1'!B40/5</f>
        <v>80.6</v>
      </c>
      <c r="D38" s="190" t="e">
        <f>B9/6</f>
        <v>#REF!</v>
      </c>
      <c r="E38" s="52">
        <f>'Приложение №3'!B19</f>
        <v>0</v>
      </c>
      <c r="F38" s="52" t="e">
        <f t="shared" si="2"/>
        <v>#REF!</v>
      </c>
      <c r="G38" s="52">
        <v>4.25</v>
      </c>
      <c r="H38" s="227" t="e">
        <f>C38*F38*G38/60</f>
        <v>#REF!</v>
      </c>
      <c r="I38" s="228" t="e">
        <f>H38/$B$4*$B$5</f>
        <v>#REF!</v>
      </c>
      <c r="J38" s="209">
        <v>1</v>
      </c>
      <c r="K38" s="410" t="e">
        <f>#REF!</f>
        <v>#REF!</v>
      </c>
      <c r="L38" s="410" t="e">
        <f>#REF!</f>
        <v>#REF!</v>
      </c>
      <c r="M38" s="191" t="e">
        <f>$B$6*J38*K38*L38*I38</f>
        <v>#REF!</v>
      </c>
      <c r="N38" s="225" t="e">
        <f>M38*$N$13</f>
        <v>#REF!</v>
      </c>
      <c r="O38" s="226" t="e">
        <f>N38*$O$13</f>
        <v>#REF!</v>
      </c>
    </row>
    <row r="39" spans="1:15" s="52" customFormat="1" ht="12" customHeight="1">
      <c r="A39" s="224" t="s">
        <v>168</v>
      </c>
      <c r="C39" s="52">
        <f>'Приложение №1'!B46</f>
        <v>623.7</v>
      </c>
      <c r="D39" s="52">
        <v>1</v>
      </c>
      <c r="E39" s="52">
        <f>'Приложение №3'!B20</f>
        <v>1</v>
      </c>
      <c r="F39" s="52">
        <f t="shared" si="2"/>
        <v>1</v>
      </c>
      <c r="G39" s="52">
        <v>0.08</v>
      </c>
      <c r="H39" s="227">
        <f>C39*F39*G39</f>
        <v>49.89600000000001</v>
      </c>
      <c r="I39" s="228" t="e">
        <f>H39/$B$4*$B$5</f>
        <v>#REF!</v>
      </c>
      <c r="J39" s="209">
        <v>1</v>
      </c>
      <c r="K39" s="410" t="e">
        <f>#REF!</f>
        <v>#REF!</v>
      </c>
      <c r="L39" s="410" t="e">
        <f>#REF!</f>
        <v>#REF!</v>
      </c>
      <c r="M39" s="191" t="e">
        <f>$B$6*J39*K39*L39*I39</f>
        <v>#REF!</v>
      </c>
      <c r="N39" s="225" t="e">
        <f>M39*$N$13</f>
        <v>#REF!</v>
      </c>
      <c r="O39" s="226" t="e">
        <f>N39*$O$13</f>
        <v>#REF!</v>
      </c>
    </row>
  </sheetData>
  <sheetProtection/>
  <mergeCells count="33">
    <mergeCell ref="B16:B18"/>
    <mergeCell ref="G11:G13"/>
    <mergeCell ref="C11:F11"/>
    <mergeCell ref="C12:C13"/>
    <mergeCell ref="F12:F13"/>
    <mergeCell ref="E12:E13"/>
    <mergeCell ref="D12:D13"/>
    <mergeCell ref="H11:H13"/>
    <mergeCell ref="I11:I13"/>
    <mergeCell ref="O11:O12"/>
    <mergeCell ref="A11:A13"/>
    <mergeCell ref="J11:N11"/>
    <mergeCell ref="J12:J13"/>
    <mergeCell ref="K12:K13"/>
    <mergeCell ref="L12:L13"/>
    <mergeCell ref="M12:M13"/>
    <mergeCell ref="B11:B13"/>
    <mergeCell ref="A28:A30"/>
    <mergeCell ref="B28:B30"/>
    <mergeCell ref="C28:F28"/>
    <mergeCell ref="G28:G30"/>
    <mergeCell ref="C29:C30"/>
    <mergeCell ref="D29:D30"/>
    <mergeCell ref="E29:E30"/>
    <mergeCell ref="F29:F30"/>
    <mergeCell ref="H28:H30"/>
    <mergeCell ref="I28:I30"/>
    <mergeCell ref="J28:N28"/>
    <mergeCell ref="O28:O29"/>
    <mergeCell ref="J29:J30"/>
    <mergeCell ref="K29:K30"/>
    <mergeCell ref="L29:L30"/>
    <mergeCell ref="M29:M30"/>
  </mergeCells>
  <printOptions gridLines="1"/>
  <pageMargins left="0.25" right="0.25" top="0.18" bottom="0.26" header="0.1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pane xSplit="3" ySplit="9" topLeftCell="E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2" sqref="E22"/>
    </sheetView>
  </sheetViews>
  <sheetFormatPr defaultColWidth="9.00390625" defaultRowHeight="12.75"/>
  <cols>
    <col min="1" max="1" width="3.25390625" style="51" customWidth="1"/>
    <col min="2" max="2" width="4.25390625" style="51" customWidth="1"/>
    <col min="3" max="3" width="49.625" style="51" customWidth="1"/>
    <col min="4" max="4" width="8.125" style="102" customWidth="1"/>
    <col min="5" max="5" width="6.875" style="299" customWidth="1"/>
    <col min="6" max="7" width="8.625" style="51" customWidth="1"/>
    <col min="8" max="8" width="10.625" style="51" customWidth="1"/>
    <col min="9" max="9" width="9.625" style="51" customWidth="1"/>
    <col min="10" max="10" width="6.00390625" style="102" customWidth="1"/>
    <col min="11" max="11" width="4.875" style="51" customWidth="1"/>
    <col min="12" max="12" width="5.00390625" style="51" customWidth="1"/>
    <col min="13" max="13" width="4.875" style="51" customWidth="1"/>
    <col min="14" max="14" width="7.625" style="51" customWidth="1"/>
    <col min="15" max="15" width="8.625" style="51" customWidth="1"/>
    <col min="16" max="16" width="6.625" style="51" customWidth="1"/>
    <col min="17" max="16384" width="9.125" style="51" customWidth="1"/>
  </cols>
  <sheetData>
    <row r="1" spans="2:16" ht="12.75">
      <c r="B1" s="246"/>
      <c r="C1" s="245" t="s">
        <v>194</v>
      </c>
      <c r="D1" s="257"/>
      <c r="E1" s="289"/>
      <c r="F1" s="256"/>
      <c r="G1" s="251"/>
      <c r="H1" s="251"/>
      <c r="I1" s="251"/>
      <c r="J1" s="252"/>
      <c r="K1" s="251"/>
      <c r="L1" s="251"/>
      <c r="M1" s="251"/>
      <c r="N1" s="251"/>
      <c r="O1" s="251"/>
      <c r="P1" s="251"/>
    </row>
    <row r="2" spans="3:16" ht="12.75">
      <c r="C2" s="243" t="s">
        <v>197</v>
      </c>
      <c r="D2" s="406">
        <f>'Приложение №1'!B31</f>
        <v>445.9</v>
      </c>
      <c r="E2" s="290"/>
      <c r="F2" s="256"/>
      <c r="G2" s="251"/>
      <c r="H2" s="251"/>
      <c r="I2" s="251"/>
      <c r="J2" s="252"/>
      <c r="K2" s="251"/>
      <c r="L2" s="251"/>
      <c r="M2" s="251"/>
      <c r="N2" s="251"/>
      <c r="O2" s="251"/>
      <c r="P2" s="251"/>
    </row>
    <row r="3" spans="3:16" ht="12.75">
      <c r="C3" s="260" t="s">
        <v>196</v>
      </c>
      <c r="D3" s="407">
        <f>'Приложение №1'!B32</f>
        <v>281.6</v>
      </c>
      <c r="E3" s="290"/>
      <c r="F3" s="256"/>
      <c r="G3" s="251"/>
      <c r="H3" s="251"/>
      <c r="I3" s="251"/>
      <c r="J3" s="252"/>
      <c r="K3" s="251"/>
      <c r="L3" s="251"/>
      <c r="M3" s="251"/>
      <c r="N3" s="251"/>
      <c r="O3" s="251"/>
      <c r="P3" s="251"/>
    </row>
    <row r="4" spans="3:16" ht="12.75" customHeight="1">
      <c r="C4" s="178" t="s">
        <v>162</v>
      </c>
      <c r="D4" s="408" t="e">
        <f>#REF!</f>
        <v>#REF!</v>
      </c>
      <c r="E4" s="290"/>
      <c r="F4" s="246"/>
      <c r="G4" s="251"/>
      <c r="H4" s="251"/>
      <c r="I4" s="251"/>
      <c r="J4" s="252"/>
      <c r="K4" s="251"/>
      <c r="L4" s="251"/>
      <c r="M4" s="251"/>
      <c r="N4" s="251"/>
      <c r="O4" s="251"/>
      <c r="P4" s="251"/>
    </row>
    <row r="5" spans="3:16" ht="12.75">
      <c r="C5" s="178" t="s">
        <v>159</v>
      </c>
      <c r="D5" s="408" t="e">
        <f>#REF!</f>
        <v>#REF!</v>
      </c>
      <c r="E5" s="290"/>
      <c r="F5" s="246"/>
      <c r="G5" s="251"/>
      <c r="H5" s="251"/>
      <c r="I5" s="251"/>
      <c r="J5" s="252"/>
      <c r="K5" s="251"/>
      <c r="L5" s="251"/>
      <c r="M5" s="251"/>
      <c r="N5" s="251"/>
      <c r="O5" s="251"/>
      <c r="P5" s="251"/>
    </row>
    <row r="6" spans="3:16" ht="12.75">
      <c r="C6" s="185" t="s">
        <v>151</v>
      </c>
      <c r="D6" s="409" t="e">
        <f>#REF!</f>
        <v>#REF!</v>
      </c>
      <c r="E6" s="290"/>
      <c r="F6" s="246"/>
      <c r="G6" s="246"/>
      <c r="H6" s="246"/>
      <c r="I6" s="246"/>
      <c r="J6" s="252"/>
      <c r="K6" s="246"/>
      <c r="L6" s="246"/>
      <c r="M6" s="246"/>
      <c r="N6" s="246"/>
      <c r="O6" s="246"/>
      <c r="P6" s="246"/>
    </row>
    <row r="7" spans="3:16" ht="12.75">
      <c r="C7" s="216" t="s">
        <v>193</v>
      </c>
      <c r="D7" s="258"/>
      <c r="E7" s="290"/>
      <c r="F7" s="246"/>
      <c r="G7" s="246"/>
      <c r="H7" s="246"/>
      <c r="I7" s="246"/>
      <c r="J7" s="252"/>
      <c r="K7" s="246"/>
      <c r="L7" s="246"/>
      <c r="M7" s="246"/>
      <c r="N7" s="246"/>
      <c r="O7" s="246">
        <v>12</v>
      </c>
      <c r="P7" s="259" t="e">
        <f>#REF!</f>
        <v>#REF!</v>
      </c>
    </row>
    <row r="8" spans="3:16" ht="12" customHeight="1">
      <c r="C8" s="536" t="s">
        <v>190</v>
      </c>
      <c r="D8" s="532" t="s">
        <v>156</v>
      </c>
      <c r="E8" s="533"/>
      <c r="F8" s="534"/>
      <c r="G8" s="500" t="s">
        <v>191</v>
      </c>
      <c r="H8" s="500" t="s">
        <v>201</v>
      </c>
      <c r="I8" s="519" t="s">
        <v>160</v>
      </c>
      <c r="J8" s="519" t="s">
        <v>205</v>
      </c>
      <c r="K8" s="502" t="s">
        <v>152</v>
      </c>
      <c r="L8" s="503"/>
      <c r="M8" s="503"/>
      <c r="N8" s="503"/>
      <c r="O8" s="498"/>
      <c r="P8" s="511" t="s">
        <v>155</v>
      </c>
    </row>
    <row r="9" spans="3:16" ht="34.5" customHeight="1">
      <c r="C9" s="537"/>
      <c r="D9" s="97" t="s">
        <v>202</v>
      </c>
      <c r="E9" s="291" t="s">
        <v>200</v>
      </c>
      <c r="F9" s="101" t="s">
        <v>192</v>
      </c>
      <c r="G9" s="501"/>
      <c r="H9" s="501"/>
      <c r="I9" s="520"/>
      <c r="J9" s="520"/>
      <c r="K9" s="87" t="s">
        <v>189</v>
      </c>
      <c r="L9" s="87" t="s">
        <v>51</v>
      </c>
      <c r="M9" s="87" t="s">
        <v>52</v>
      </c>
      <c r="N9" s="86" t="s">
        <v>153</v>
      </c>
      <c r="O9" s="54" t="s">
        <v>154</v>
      </c>
      <c r="P9" s="512"/>
    </row>
    <row r="10" spans="3:16" s="52" customFormat="1" ht="12" customHeight="1">
      <c r="C10" s="529" t="s">
        <v>42</v>
      </c>
      <c r="D10" s="530"/>
      <c r="E10" s="530"/>
      <c r="F10" s="531"/>
      <c r="G10" s="140"/>
      <c r="H10" s="436" t="e">
        <f>H11+H12+H22+H23+H27</f>
        <v>#REF!</v>
      </c>
      <c r="I10" s="426" t="e">
        <f>SUM(I11:I23)+I27</f>
        <v>#REF!</v>
      </c>
      <c r="J10" s="142"/>
      <c r="K10" s="143"/>
      <c r="L10" s="144"/>
      <c r="M10" s="144"/>
      <c r="N10" s="141" t="e">
        <f>N11+N12+N22+N23+N27</f>
        <v>#REF!</v>
      </c>
      <c r="O10" s="141" t="e">
        <f>O11+O12+O22+O23+O27</f>
        <v>#REF!</v>
      </c>
      <c r="P10" s="141" t="e">
        <f>P11+P12+P22+P23+P27</f>
        <v>#REF!</v>
      </c>
    </row>
    <row r="11" spans="1:18" s="152" customFormat="1" ht="12" customHeight="1">
      <c r="A11" s="52">
        <v>24</v>
      </c>
      <c r="B11" s="52"/>
      <c r="C11" s="145" t="s">
        <v>128</v>
      </c>
      <c r="D11" s="146" t="s">
        <v>15</v>
      </c>
      <c r="E11" s="292">
        <v>0</v>
      </c>
      <c r="F11" s="147">
        <f>'Приложение №2'!B23</f>
        <v>1</v>
      </c>
      <c r="G11" s="401">
        <v>0.83</v>
      </c>
      <c r="H11" s="403">
        <f>G11*E11*F11</f>
        <v>0</v>
      </c>
      <c r="I11" s="427" t="e">
        <f>H11/$D$4*$D$5</f>
        <v>#REF!</v>
      </c>
      <c r="J11" s="149">
        <v>2</v>
      </c>
      <c r="K11" s="95" t="e">
        <f>#REF!</f>
        <v>#REF!</v>
      </c>
      <c r="L11" s="95" t="e">
        <f>#REF!</f>
        <v>#REF!</v>
      </c>
      <c r="M11" s="95" t="e">
        <f>#REF!</f>
        <v>#REF!</v>
      </c>
      <c r="N11" s="150" t="e">
        <f>$D$6*K11*L11*M11</f>
        <v>#REF!</v>
      </c>
      <c r="O11" s="151" t="e">
        <f>N11*$O$7*I11</f>
        <v>#REF!</v>
      </c>
      <c r="P11" s="151" t="e">
        <f>O11*$P$7</f>
        <v>#REF!</v>
      </c>
      <c r="R11" s="153"/>
    </row>
    <row r="12" spans="3:18" s="152" customFormat="1" ht="12" customHeight="1">
      <c r="C12" s="154" t="s">
        <v>129</v>
      </c>
      <c r="D12" s="155"/>
      <c r="E12" s="153"/>
      <c r="F12" s="156"/>
      <c r="G12" s="402"/>
      <c r="H12" s="206"/>
      <c r="I12" s="427" t="e">
        <f>SUM(I13:I21)</f>
        <v>#REF!</v>
      </c>
      <c r="J12" s="149">
        <v>5</v>
      </c>
      <c r="K12" s="95"/>
      <c r="L12" s="95"/>
      <c r="M12" s="95"/>
      <c r="N12" s="150"/>
      <c r="O12" s="210" t="e">
        <f>SUM(O13:O21)</f>
        <v>#REF!</v>
      </c>
      <c r="P12" s="210" t="e">
        <f>SUM(P13:P21)</f>
        <v>#REF!</v>
      </c>
      <c r="R12" s="153"/>
    </row>
    <row r="13" spans="1:20" s="52" customFormat="1" ht="12" customHeight="1">
      <c r="A13" s="52">
        <v>12</v>
      </c>
      <c r="B13" s="198" t="s">
        <v>209</v>
      </c>
      <c r="C13" s="158" t="s">
        <v>210</v>
      </c>
      <c r="D13" s="159" t="s">
        <v>204</v>
      </c>
      <c r="E13" s="195" t="e">
        <f>#REF!</f>
        <v>#REF!</v>
      </c>
      <c r="F13" s="196">
        <v>1</v>
      </c>
      <c r="G13" s="205">
        <v>1.42</v>
      </c>
      <c r="H13" s="207" t="e">
        <f>G13/100*E13*F13</f>
        <v>#REF!</v>
      </c>
      <c r="I13" s="428" t="e">
        <f>H13/$D$4*$D$5</f>
        <v>#REF!</v>
      </c>
      <c r="J13" s="162" t="s">
        <v>206</v>
      </c>
      <c r="K13" s="53" t="e">
        <f>#REF!</f>
        <v>#REF!</v>
      </c>
      <c r="L13" s="412" t="e">
        <f>#REF!</f>
        <v>#REF!</v>
      </c>
      <c r="M13" s="412" t="e">
        <f>#REF!</f>
        <v>#REF!</v>
      </c>
      <c r="N13" s="163" t="e">
        <f aca="true" t="shared" si="0" ref="N13:N22">$D$6*K13*L13*M13</f>
        <v>#REF!</v>
      </c>
      <c r="O13" s="197" t="e">
        <f aca="true" t="shared" si="1" ref="O13:O21">N13*$O$7*I13</f>
        <v>#REF!</v>
      </c>
      <c r="P13" s="197" t="e">
        <f aca="true" t="shared" si="2" ref="P13:P21">O13*$P$7</f>
        <v>#REF!</v>
      </c>
      <c r="T13" s="52">
        <v>0</v>
      </c>
    </row>
    <row r="14" spans="1:16" s="52" customFormat="1" ht="12" customHeight="1">
      <c r="A14" s="52">
        <v>14</v>
      </c>
      <c r="B14" s="535" t="s">
        <v>1</v>
      </c>
      <c r="C14" s="158" t="s">
        <v>211</v>
      </c>
      <c r="D14" s="159" t="s">
        <v>212</v>
      </c>
      <c r="E14" s="195" t="e">
        <f>#REF!</f>
        <v>#REF!</v>
      </c>
      <c r="F14" s="196">
        <f>3*7</f>
        <v>21</v>
      </c>
      <c r="G14" s="205">
        <v>10</v>
      </c>
      <c r="H14" s="207" t="e">
        <f>G14/1000*E14*F14</f>
        <v>#REF!</v>
      </c>
      <c r="I14" s="428" t="e">
        <f>H14/$D$4*$D$5</f>
        <v>#REF!</v>
      </c>
      <c r="J14" s="162">
        <v>4</v>
      </c>
      <c r="K14" s="53" t="e">
        <f>#REF!</f>
        <v>#REF!</v>
      </c>
      <c r="L14" s="412" t="e">
        <f>#REF!</f>
        <v>#REF!</v>
      </c>
      <c r="M14" s="412" t="e">
        <f>#REF!</f>
        <v>#REF!</v>
      </c>
      <c r="N14" s="163" t="e">
        <f t="shared" si="0"/>
        <v>#REF!</v>
      </c>
      <c r="O14" s="197" t="e">
        <f t="shared" si="1"/>
        <v>#REF!</v>
      </c>
      <c r="P14" s="197" t="e">
        <f t="shared" si="2"/>
        <v>#REF!</v>
      </c>
    </row>
    <row r="15" spans="1:16" s="52" customFormat="1" ht="12" customHeight="1">
      <c r="A15" s="52">
        <v>15</v>
      </c>
      <c r="B15" s="535"/>
      <c r="C15" s="158" t="s">
        <v>218</v>
      </c>
      <c r="D15" s="159" t="s">
        <v>0</v>
      </c>
      <c r="E15" s="195" t="e">
        <f>#REF!</f>
        <v>#REF!</v>
      </c>
      <c r="F15" s="196">
        <v>1</v>
      </c>
      <c r="G15" s="205">
        <v>4</v>
      </c>
      <c r="H15" s="207" t="e">
        <f>G15/1000*E15*F15</f>
        <v>#REF!</v>
      </c>
      <c r="I15" s="428" t="e">
        <f>H15/$D$4*$D$5</f>
        <v>#REF!</v>
      </c>
      <c r="J15" s="162">
        <v>4</v>
      </c>
      <c r="K15" s="53" t="e">
        <f>#REF!</f>
        <v>#REF!</v>
      </c>
      <c r="L15" s="412" t="e">
        <f>#REF!</f>
        <v>#REF!</v>
      </c>
      <c r="M15" s="412" t="e">
        <f>#REF!</f>
        <v>#REF!</v>
      </c>
      <c r="N15" s="163" t="e">
        <f t="shared" si="0"/>
        <v>#REF!</v>
      </c>
      <c r="O15" s="197" t="e">
        <f t="shared" si="1"/>
        <v>#REF!</v>
      </c>
      <c r="P15" s="197" t="e">
        <f t="shared" si="2"/>
        <v>#REF!</v>
      </c>
    </row>
    <row r="16" spans="1:16" s="52" customFormat="1" ht="12" customHeight="1">
      <c r="A16" s="52">
        <v>36</v>
      </c>
      <c r="B16" s="198" t="s">
        <v>3</v>
      </c>
      <c r="C16" s="158" t="s">
        <v>2</v>
      </c>
      <c r="D16" s="159" t="s">
        <v>4</v>
      </c>
      <c r="E16" s="195" t="e">
        <f>#REF!</f>
        <v>#REF!</v>
      </c>
      <c r="F16" s="196">
        <v>1</v>
      </c>
      <c r="G16" s="205">
        <v>0.87</v>
      </c>
      <c r="H16" s="207" t="e">
        <f>G16/100*E16*F16</f>
        <v>#REF!</v>
      </c>
      <c r="I16" s="428" t="e">
        <f>H16/$D$4*$D$5</f>
        <v>#REF!</v>
      </c>
      <c r="J16" s="162" t="s">
        <v>5</v>
      </c>
      <c r="K16" s="53" t="e">
        <f>#REF!</f>
        <v>#REF!</v>
      </c>
      <c r="L16" s="412" t="e">
        <f>#REF!</f>
        <v>#REF!</v>
      </c>
      <c r="M16" s="412" t="e">
        <f>#REF!</f>
        <v>#REF!</v>
      </c>
      <c r="N16" s="163" t="e">
        <f t="shared" si="0"/>
        <v>#REF!</v>
      </c>
      <c r="O16" s="197" t="e">
        <f t="shared" si="1"/>
        <v>#REF!</v>
      </c>
      <c r="P16" s="197" t="e">
        <f t="shared" si="2"/>
        <v>#REF!</v>
      </c>
    </row>
    <row r="17" spans="2:16" s="52" customFormat="1" ht="12" customHeight="1">
      <c r="B17" s="198"/>
      <c r="C17" s="158" t="s">
        <v>6</v>
      </c>
      <c r="D17" s="159"/>
      <c r="E17" s="195"/>
      <c r="F17" s="196"/>
      <c r="G17" s="205"/>
      <c r="H17" s="207"/>
      <c r="I17" s="428"/>
      <c r="J17" s="162"/>
      <c r="K17" s="53"/>
      <c r="L17" s="95"/>
      <c r="M17" s="95"/>
      <c r="N17" s="163" t="e">
        <f t="shared" si="0"/>
        <v>#REF!</v>
      </c>
      <c r="O17" s="197" t="e">
        <f t="shared" si="1"/>
        <v>#REF!</v>
      </c>
      <c r="P17" s="197" t="e">
        <f t="shared" si="2"/>
        <v>#REF!</v>
      </c>
    </row>
    <row r="18" spans="1:16" s="52" customFormat="1" ht="12" customHeight="1">
      <c r="A18" s="53">
        <v>37</v>
      </c>
      <c r="B18" s="539" t="s">
        <v>11</v>
      </c>
      <c r="C18" s="158" t="s">
        <v>7</v>
      </c>
      <c r="D18" s="159" t="s">
        <v>204</v>
      </c>
      <c r="E18" s="195" t="e">
        <f>#REF!</f>
        <v>#REF!</v>
      </c>
      <c r="F18" s="196">
        <v>1</v>
      </c>
      <c r="G18" s="205">
        <v>3.3</v>
      </c>
      <c r="H18" s="207" t="e">
        <f>G18/100*E18*F18</f>
        <v>#REF!</v>
      </c>
      <c r="I18" s="428" t="e">
        <f>H18/$D$4*$D$5</f>
        <v>#REF!</v>
      </c>
      <c r="J18" s="499" t="s">
        <v>206</v>
      </c>
      <c r="K18" s="53" t="e">
        <f>#REF!</f>
        <v>#REF!</v>
      </c>
      <c r="L18" s="412" t="e">
        <f>#REF!</f>
        <v>#REF!</v>
      </c>
      <c r="M18" s="412" t="e">
        <f>#REF!</f>
        <v>#REF!</v>
      </c>
      <c r="N18" s="163" t="e">
        <f t="shared" si="0"/>
        <v>#REF!</v>
      </c>
      <c r="O18" s="197" t="e">
        <f t="shared" si="1"/>
        <v>#REF!</v>
      </c>
      <c r="P18" s="197" t="e">
        <f t="shared" si="2"/>
        <v>#REF!</v>
      </c>
    </row>
    <row r="19" spans="1:16" s="52" customFormat="1" ht="12" customHeight="1">
      <c r="A19" s="53">
        <v>38</v>
      </c>
      <c r="B19" s="539"/>
      <c r="C19" s="158" t="s">
        <v>8</v>
      </c>
      <c r="D19" s="159" t="s">
        <v>204</v>
      </c>
      <c r="E19" s="195" t="e">
        <f>#REF!</f>
        <v>#REF!</v>
      </c>
      <c r="F19" s="196">
        <v>1</v>
      </c>
      <c r="G19" s="205">
        <v>3.1</v>
      </c>
      <c r="H19" s="207" t="e">
        <f>G19/100*E19*F19</f>
        <v>#REF!</v>
      </c>
      <c r="I19" s="428" t="e">
        <f>H19/$D$4*$D$5</f>
        <v>#REF!</v>
      </c>
      <c r="J19" s="499"/>
      <c r="K19" s="53" t="e">
        <f>#REF!</f>
        <v>#REF!</v>
      </c>
      <c r="L19" s="412" t="e">
        <f>#REF!</f>
        <v>#REF!</v>
      </c>
      <c r="M19" s="412" t="e">
        <f>#REF!</f>
        <v>#REF!</v>
      </c>
      <c r="N19" s="163" t="e">
        <f t="shared" si="0"/>
        <v>#REF!</v>
      </c>
      <c r="O19" s="197" t="e">
        <f t="shared" si="1"/>
        <v>#REF!</v>
      </c>
      <c r="P19" s="197" t="e">
        <f t="shared" si="2"/>
        <v>#REF!</v>
      </c>
    </row>
    <row r="20" spans="1:16" s="52" customFormat="1" ht="12" customHeight="1">
      <c r="A20" s="53">
        <v>39</v>
      </c>
      <c r="B20" s="539"/>
      <c r="C20" s="158" t="s">
        <v>9</v>
      </c>
      <c r="D20" s="159" t="s">
        <v>204</v>
      </c>
      <c r="E20" s="195" t="e">
        <f>#REF!</f>
        <v>#REF!</v>
      </c>
      <c r="F20" s="196">
        <v>1</v>
      </c>
      <c r="G20" s="205">
        <v>1.3</v>
      </c>
      <c r="H20" s="207" t="e">
        <f>G20/100*E20*F20</f>
        <v>#REF!</v>
      </c>
      <c r="I20" s="428" t="e">
        <f>H20/$D$4*$D$5</f>
        <v>#REF!</v>
      </c>
      <c r="J20" s="499"/>
      <c r="K20" s="53" t="e">
        <f>#REF!</f>
        <v>#REF!</v>
      </c>
      <c r="L20" s="412" t="e">
        <f>#REF!</f>
        <v>#REF!</v>
      </c>
      <c r="M20" s="412" t="e">
        <f>#REF!</f>
        <v>#REF!</v>
      </c>
      <c r="N20" s="163" t="e">
        <f t="shared" si="0"/>
        <v>#REF!</v>
      </c>
      <c r="O20" s="197" t="e">
        <f t="shared" si="1"/>
        <v>#REF!</v>
      </c>
      <c r="P20" s="197" t="e">
        <f t="shared" si="2"/>
        <v>#REF!</v>
      </c>
    </row>
    <row r="21" spans="1:16" s="52" customFormat="1" ht="12" customHeight="1">
      <c r="A21" s="53">
        <v>40</v>
      </c>
      <c r="B21" s="539"/>
      <c r="C21" s="158" t="s">
        <v>10</v>
      </c>
      <c r="D21" s="159" t="s">
        <v>204</v>
      </c>
      <c r="E21" s="195" t="e">
        <f>#REF!</f>
        <v>#REF!</v>
      </c>
      <c r="F21" s="196">
        <v>1</v>
      </c>
      <c r="G21" s="205">
        <v>0.12</v>
      </c>
      <c r="H21" s="207" t="e">
        <f>G21/100*E21*F21</f>
        <v>#REF!</v>
      </c>
      <c r="I21" s="428" t="e">
        <f>H21/$D$4*$D$5</f>
        <v>#REF!</v>
      </c>
      <c r="J21" s="499"/>
      <c r="K21" s="53" t="e">
        <f>#REF!</f>
        <v>#REF!</v>
      </c>
      <c r="L21" s="412" t="e">
        <f>#REF!</f>
        <v>#REF!</v>
      </c>
      <c r="M21" s="412" t="e">
        <f>#REF!</f>
        <v>#REF!</v>
      </c>
      <c r="N21" s="163" t="e">
        <f t="shared" si="0"/>
        <v>#REF!</v>
      </c>
      <c r="O21" s="197" t="e">
        <f t="shared" si="1"/>
        <v>#REF!</v>
      </c>
      <c r="P21" s="197" t="e">
        <f t="shared" si="2"/>
        <v>#REF!</v>
      </c>
    </row>
    <row r="22" spans="1:16" s="152" customFormat="1" ht="12" customHeight="1">
      <c r="A22" s="52"/>
      <c r="B22" s="52"/>
      <c r="C22" s="154" t="s">
        <v>130</v>
      </c>
      <c r="D22" s="155" t="s">
        <v>24</v>
      </c>
      <c r="E22" s="293" t="e">
        <f>#REF!</f>
        <v>#REF!</v>
      </c>
      <c r="F22" s="156">
        <f>'Приложение №2'!B25</f>
        <v>1</v>
      </c>
      <c r="G22" s="95">
        <v>0.23</v>
      </c>
      <c r="H22" s="206" t="e">
        <f aca="true" t="shared" si="3" ref="H22:H33">E22*F22*G22</f>
        <v>#REF!</v>
      </c>
      <c r="I22" s="313" t="e">
        <f>H22/$D$4*$D$5</f>
        <v>#REF!</v>
      </c>
      <c r="J22" s="149">
        <v>3</v>
      </c>
      <c r="K22" s="415" t="e">
        <f>#REF!</f>
        <v>#REF!</v>
      </c>
      <c r="L22" s="95" t="e">
        <f>#REF!</f>
        <v>#REF!</v>
      </c>
      <c r="M22" s="95" t="e">
        <f>#REF!</f>
        <v>#REF!</v>
      </c>
      <c r="N22" s="150" t="e">
        <f t="shared" si="0"/>
        <v>#REF!</v>
      </c>
      <c r="O22" s="150" t="e">
        <f>N22*$O$7*I22</f>
        <v>#REF!</v>
      </c>
      <c r="P22" s="150" t="e">
        <f>O22*$P$7</f>
        <v>#REF!</v>
      </c>
    </row>
    <row r="23" spans="1:16" s="152" customFormat="1" ht="12" customHeight="1">
      <c r="A23" s="52"/>
      <c r="B23" s="52"/>
      <c r="C23" s="154" t="s">
        <v>131</v>
      </c>
      <c r="D23" s="155"/>
      <c r="E23" s="293"/>
      <c r="F23" s="156"/>
      <c r="G23" s="95"/>
      <c r="H23" s="206"/>
      <c r="I23" s="313" t="e">
        <f>SUM(I24:I26)</f>
        <v>#REF!</v>
      </c>
      <c r="J23" s="149"/>
      <c r="K23" s="95"/>
      <c r="L23" s="95"/>
      <c r="M23" s="95"/>
      <c r="N23" s="150" t="e">
        <f>SUM(N24:N26)</f>
        <v>#REF!</v>
      </c>
      <c r="O23" s="150" t="e">
        <f>SUM(O24:O26)</f>
        <v>#REF!</v>
      </c>
      <c r="P23" s="150" t="e">
        <f>SUM(P24:P26)</f>
        <v>#REF!</v>
      </c>
    </row>
    <row r="24" spans="1:16" s="52" customFormat="1" ht="12" customHeight="1">
      <c r="A24" s="52">
        <v>31</v>
      </c>
      <c r="C24" s="158" t="s">
        <v>57</v>
      </c>
      <c r="D24" s="159" t="s">
        <v>14</v>
      </c>
      <c r="E24" s="294">
        <v>0</v>
      </c>
      <c r="F24" s="164">
        <f>'Приложение №2'!B26</f>
        <v>2</v>
      </c>
      <c r="G24" s="382">
        <v>0.55</v>
      </c>
      <c r="H24" s="207">
        <f>E24*F24*G24/10*4</f>
        <v>0</v>
      </c>
      <c r="I24" s="428" t="e">
        <f>H24/$D$4*$D$5</f>
        <v>#REF!</v>
      </c>
      <c r="J24" s="162">
        <v>3</v>
      </c>
      <c r="K24" s="412" t="e">
        <f>#REF!</f>
        <v>#REF!</v>
      </c>
      <c r="L24" s="412" t="e">
        <f>#REF!</f>
        <v>#REF!</v>
      </c>
      <c r="M24" s="412" t="e">
        <f>#REF!</f>
        <v>#REF!</v>
      </c>
      <c r="N24" s="163" t="e">
        <f>$D$6*K24*L24*M24</f>
        <v>#REF!</v>
      </c>
      <c r="O24" s="151" t="e">
        <f>N24*$O$7*I24</f>
        <v>#REF!</v>
      </c>
      <c r="P24" s="151" t="e">
        <f>O24*$P$7</f>
        <v>#REF!</v>
      </c>
    </row>
    <row r="25" spans="1:16" s="52" customFormat="1" ht="12" customHeight="1">
      <c r="A25" s="52">
        <v>14</v>
      </c>
      <c r="C25" s="540" t="s">
        <v>58</v>
      </c>
      <c r="D25" s="159" t="s">
        <v>17</v>
      </c>
      <c r="E25" s="294" t="e">
        <f>#REF!</f>
        <v>#REF!</v>
      </c>
      <c r="F25" s="164">
        <f>F24</f>
        <v>2</v>
      </c>
      <c r="G25" s="382">
        <v>0.26</v>
      </c>
      <c r="H25" s="207" t="e">
        <f>E25*F25*G25/10*4</f>
        <v>#REF!</v>
      </c>
      <c r="I25" s="428" t="e">
        <f>H25/$D$4*$D$5</f>
        <v>#REF!</v>
      </c>
      <c r="J25" s="162">
        <v>3</v>
      </c>
      <c r="K25" s="412" t="e">
        <f>#REF!</f>
        <v>#REF!</v>
      </c>
      <c r="L25" s="412" t="e">
        <f>#REF!</f>
        <v>#REF!</v>
      </c>
      <c r="M25" s="412" t="e">
        <f>#REF!</f>
        <v>#REF!</v>
      </c>
      <c r="N25" s="163" t="e">
        <f>$D$6*K25*L25*M25</f>
        <v>#REF!</v>
      </c>
      <c r="O25" s="151" t="e">
        <f>N25*$O$7*I25</f>
        <v>#REF!</v>
      </c>
      <c r="P25" s="151" t="e">
        <f>O25*$P$7</f>
        <v>#REF!</v>
      </c>
    </row>
    <row r="26" spans="1:16" s="52" customFormat="1" ht="12" customHeight="1">
      <c r="A26" s="52">
        <v>19</v>
      </c>
      <c r="C26" s="540"/>
      <c r="D26" s="159" t="s">
        <v>16</v>
      </c>
      <c r="E26" s="294" t="e">
        <f>#REF!</f>
        <v>#REF!</v>
      </c>
      <c r="F26" s="164">
        <f>F24</f>
        <v>2</v>
      </c>
      <c r="G26" s="382">
        <v>1</v>
      </c>
      <c r="H26" s="207" t="e">
        <f>E26/2*F26*G26</f>
        <v>#REF!</v>
      </c>
      <c r="I26" s="428" t="e">
        <f>H26/$D$4*$D$5</f>
        <v>#REF!</v>
      </c>
      <c r="J26" s="162">
        <v>4</v>
      </c>
      <c r="K26" s="412" t="e">
        <f>#REF!</f>
        <v>#REF!</v>
      </c>
      <c r="L26" s="412" t="e">
        <f>#REF!</f>
        <v>#REF!</v>
      </c>
      <c r="M26" s="412" t="e">
        <f>#REF!</f>
        <v>#REF!</v>
      </c>
      <c r="N26" s="163" t="e">
        <f>$D$6*K26*L26*M26</f>
        <v>#REF!</v>
      </c>
      <c r="O26" s="151" t="e">
        <f>N26*$O$7*I26</f>
        <v>#REF!</v>
      </c>
      <c r="P26" s="151" t="e">
        <f>O26*$P$7</f>
        <v>#REF!</v>
      </c>
    </row>
    <row r="27" spans="1:16" s="152" customFormat="1" ht="12" customHeight="1">
      <c r="A27" s="52">
        <v>2</v>
      </c>
      <c r="B27" s="52"/>
      <c r="C27" s="154" t="s">
        <v>138</v>
      </c>
      <c r="D27" s="165" t="s">
        <v>207</v>
      </c>
      <c r="E27" s="295" t="e">
        <f>#REF!</f>
        <v>#REF!</v>
      </c>
      <c r="F27" s="166">
        <f>'Приложение №2'!B27</f>
        <v>1</v>
      </c>
      <c r="G27" s="157">
        <v>18.7</v>
      </c>
      <c r="H27" s="208" t="e">
        <f>E27*F27*G27/100</f>
        <v>#REF!</v>
      </c>
      <c r="I27" s="427" t="e">
        <f>H27/$D$4*$D$5</f>
        <v>#REF!</v>
      </c>
      <c r="J27" s="149">
        <v>3</v>
      </c>
      <c r="K27" s="415" t="e">
        <f>#REF!</f>
        <v>#REF!</v>
      </c>
      <c r="L27" s="95" t="e">
        <f>#REF!</f>
        <v>#REF!</v>
      </c>
      <c r="M27" s="95" t="e">
        <f>#REF!</f>
        <v>#REF!</v>
      </c>
      <c r="N27" s="150" t="e">
        <f>$D$6*K27*L27*M27</f>
        <v>#REF!</v>
      </c>
      <c r="O27" s="151" t="e">
        <f>N27*$O$7*I27</f>
        <v>#REF!</v>
      </c>
      <c r="P27" s="151" t="e">
        <f>O27*$P$7</f>
        <v>#REF!</v>
      </c>
    </row>
    <row r="28" spans="3:16" s="52" customFormat="1" ht="12" customHeight="1">
      <c r="C28" s="189" t="s">
        <v>43</v>
      </c>
      <c r="D28" s="348"/>
      <c r="E28" s="349"/>
      <c r="F28" s="348"/>
      <c r="G28" s="168"/>
      <c r="H28" s="383"/>
      <c r="I28" s="429" t="e">
        <f>I29</f>
        <v>#REF!</v>
      </c>
      <c r="J28" s="169"/>
      <c r="K28" s="99"/>
      <c r="L28" s="99"/>
      <c r="M28" s="99"/>
      <c r="N28" s="100" t="e">
        <f>N29</f>
        <v>#REF!</v>
      </c>
      <c r="O28" s="100" t="e">
        <f>O29</f>
        <v>#REF!</v>
      </c>
      <c r="P28" s="100" t="e">
        <f>P29</f>
        <v>#REF!</v>
      </c>
    </row>
    <row r="29" spans="1:16" s="152" customFormat="1" ht="12" customHeight="1">
      <c r="A29" s="52"/>
      <c r="B29" s="52"/>
      <c r="C29" s="154" t="s">
        <v>132</v>
      </c>
      <c r="D29" s="146"/>
      <c r="E29" s="296"/>
      <c r="F29" s="170"/>
      <c r="G29" s="167"/>
      <c r="H29" s="148">
        <f t="shared" si="3"/>
        <v>0</v>
      </c>
      <c r="I29" s="430" t="e">
        <f>SUM(I30:I33)</f>
        <v>#REF!</v>
      </c>
      <c r="J29" s="171"/>
      <c r="K29" s="172"/>
      <c r="L29" s="173"/>
      <c r="M29" s="173"/>
      <c r="N29" s="174" t="e">
        <f>SUM(N30:N33)</f>
        <v>#REF!</v>
      </c>
      <c r="O29" s="175" t="e">
        <f>SUM(O30:O33)</f>
        <v>#REF!</v>
      </c>
      <c r="P29" s="176" t="e">
        <f>SUM(P30:P33)</f>
        <v>#REF!</v>
      </c>
    </row>
    <row r="30" spans="3:16" s="52" customFormat="1" ht="12" customHeight="1">
      <c r="C30" s="103" t="s">
        <v>27</v>
      </c>
      <c r="D30" s="104"/>
      <c r="E30" s="294"/>
      <c r="F30" s="164">
        <f>'Приложение №2'!B30</f>
        <v>2</v>
      </c>
      <c r="G30" s="160"/>
      <c r="H30" s="161">
        <f t="shared" si="3"/>
        <v>0</v>
      </c>
      <c r="I30" s="431" t="e">
        <f>H30/$D$4*$D$5</f>
        <v>#REF!</v>
      </c>
      <c r="J30" s="177">
        <v>4</v>
      </c>
      <c r="K30" s="178" t="e">
        <f>#REF!</f>
        <v>#REF!</v>
      </c>
      <c r="L30" s="412" t="e">
        <f>#REF!</f>
        <v>#REF!</v>
      </c>
      <c r="M30" s="412" t="e">
        <f>#REF!</f>
        <v>#REF!</v>
      </c>
      <c r="N30" s="163" t="e">
        <f>$D$6*K30*L30*M30</f>
        <v>#REF!</v>
      </c>
      <c r="O30" s="151" t="e">
        <f>N30*$O$7*I30</f>
        <v>#REF!</v>
      </c>
      <c r="P30" s="179" t="e">
        <f>O30*$P$7</f>
        <v>#REF!</v>
      </c>
    </row>
    <row r="31" spans="1:16" s="52" customFormat="1" ht="12" customHeight="1">
      <c r="A31" s="52">
        <v>6</v>
      </c>
      <c r="C31" s="103" t="s">
        <v>28</v>
      </c>
      <c r="D31" s="104" t="s">
        <v>238</v>
      </c>
      <c r="E31" s="293" t="e">
        <f>#REF!</f>
        <v>#REF!</v>
      </c>
      <c r="F31" s="164">
        <f>'Приложение №2'!B32</f>
        <v>2</v>
      </c>
      <c r="G31" s="160">
        <v>0.18</v>
      </c>
      <c r="H31" s="161" t="e">
        <f t="shared" si="3"/>
        <v>#REF!</v>
      </c>
      <c r="I31" s="431" t="e">
        <f>H31/$D$4*$D$5</f>
        <v>#REF!</v>
      </c>
      <c r="J31" s="177">
        <v>5</v>
      </c>
      <c r="K31" s="178" t="e">
        <f>#REF!</f>
        <v>#REF!</v>
      </c>
      <c r="L31" s="412" t="e">
        <f>#REF!</f>
        <v>#REF!</v>
      </c>
      <c r="M31" s="412" t="e">
        <f>#REF!</f>
        <v>#REF!</v>
      </c>
      <c r="N31" s="163" t="e">
        <f>$D$6*K31*L31*M31</f>
        <v>#REF!</v>
      </c>
      <c r="O31" s="151" t="e">
        <f>N31*$O$7*I31</f>
        <v>#REF!</v>
      </c>
      <c r="P31" s="179" t="e">
        <f>O31*$P$7</f>
        <v>#REF!</v>
      </c>
    </row>
    <row r="32" spans="3:16" s="52" customFormat="1" ht="12" customHeight="1">
      <c r="C32" s="103" t="s">
        <v>203</v>
      </c>
      <c r="D32" s="105" t="s">
        <v>25</v>
      </c>
      <c r="E32" s="294" t="e">
        <f>#REF!</f>
        <v>#REF!</v>
      </c>
      <c r="F32" s="164">
        <f>'Приложение №2'!B34</f>
        <v>12</v>
      </c>
      <c r="G32" s="180">
        <v>0.02</v>
      </c>
      <c r="H32" s="161" t="e">
        <f t="shared" si="3"/>
        <v>#REF!</v>
      </c>
      <c r="I32" s="431" t="e">
        <f>H32/$D$4*$D$5</f>
        <v>#REF!</v>
      </c>
      <c r="J32" s="177">
        <v>3</v>
      </c>
      <c r="K32" s="416" t="e">
        <f>#REF!</f>
        <v>#REF!</v>
      </c>
      <c r="L32" s="412" t="e">
        <f>#REF!</f>
        <v>#REF!</v>
      </c>
      <c r="M32" s="412" t="e">
        <f>#REF!</f>
        <v>#REF!</v>
      </c>
      <c r="N32" s="163" t="e">
        <f>$D$6*K32*L32*M32</f>
        <v>#REF!</v>
      </c>
      <c r="O32" s="151" t="e">
        <f>N32*$O$7*I32</f>
        <v>#REF!</v>
      </c>
      <c r="P32" s="179" t="e">
        <f>O32*$P$7</f>
        <v>#REF!</v>
      </c>
    </row>
    <row r="33" spans="3:16" s="52" customFormat="1" ht="12" customHeight="1">
      <c r="C33" s="132" t="s">
        <v>29</v>
      </c>
      <c r="D33" s="133" t="s">
        <v>25</v>
      </c>
      <c r="E33" s="297" t="e">
        <f>#REF!</f>
        <v>#REF!</v>
      </c>
      <c r="F33" s="181">
        <f>'Приложение №2'!B36</f>
        <v>12</v>
      </c>
      <c r="G33" s="182">
        <v>0.05</v>
      </c>
      <c r="H33" s="183" t="e">
        <f t="shared" si="3"/>
        <v>#REF!</v>
      </c>
      <c r="I33" s="432" t="e">
        <f>H33/$D$4*$D$5</f>
        <v>#REF!</v>
      </c>
      <c r="J33" s="184">
        <v>3</v>
      </c>
      <c r="K33" s="417" t="e">
        <f>#REF!</f>
        <v>#REF!</v>
      </c>
      <c r="L33" s="414" t="e">
        <f>#REF!</f>
        <v>#REF!</v>
      </c>
      <c r="M33" s="414" t="e">
        <f>#REF!</f>
        <v>#REF!</v>
      </c>
      <c r="N33" s="186" t="e">
        <f>$D$6*K33*L33*M33</f>
        <v>#REF!</v>
      </c>
      <c r="O33" s="187" t="e">
        <f>N33*$O$7*I33</f>
        <v>#REF!</v>
      </c>
      <c r="P33" s="188" t="e">
        <f>O33*$P$7</f>
        <v>#REF!</v>
      </c>
    </row>
    <row r="34" spans="3:16" ht="12" customHeight="1">
      <c r="C34" s="251"/>
      <c r="D34" s="252"/>
      <c r="E34" s="290"/>
      <c r="F34" s="246"/>
      <c r="G34" s="246"/>
      <c r="H34" s="246"/>
      <c r="I34" s="433"/>
      <c r="J34" s="252"/>
      <c r="K34" s="246"/>
      <c r="L34" s="246"/>
      <c r="M34" s="246"/>
      <c r="N34" s="253"/>
      <c r="O34" s="253"/>
      <c r="P34" s="253"/>
    </row>
    <row r="35" spans="3:17" ht="12" customHeight="1">
      <c r="C35" s="451" t="s">
        <v>18</v>
      </c>
      <c r="D35" s="447"/>
      <c r="E35" s="448"/>
      <c r="F35" s="448"/>
      <c r="G35" s="448"/>
      <c r="H35" s="448"/>
      <c r="I35" s="449"/>
      <c r="J35" s="447"/>
      <c r="K35" s="448"/>
      <c r="L35" s="448"/>
      <c r="M35" s="448"/>
      <c r="N35" s="450"/>
      <c r="O35" s="450"/>
      <c r="P35" s="450"/>
      <c r="Q35" s="448"/>
    </row>
    <row r="36" spans="3:17" ht="12" customHeight="1">
      <c r="C36" s="536" t="s">
        <v>190</v>
      </c>
      <c r="D36" s="532" t="s">
        <v>156</v>
      </c>
      <c r="E36" s="533"/>
      <c r="F36" s="534"/>
      <c r="G36" s="500" t="s">
        <v>191</v>
      </c>
      <c r="H36" s="500" t="s">
        <v>201</v>
      </c>
      <c r="I36" s="527" t="s">
        <v>160</v>
      </c>
      <c r="J36" s="519" t="s">
        <v>205</v>
      </c>
      <c r="K36" s="502" t="s">
        <v>152</v>
      </c>
      <c r="L36" s="503"/>
      <c r="M36" s="503"/>
      <c r="N36" s="503"/>
      <c r="O36" s="498"/>
      <c r="P36" s="511" t="s">
        <v>155</v>
      </c>
      <c r="Q36" s="511" t="s">
        <v>195</v>
      </c>
    </row>
    <row r="37" spans="3:17" ht="12" customHeight="1">
      <c r="C37" s="537"/>
      <c r="D37" s="94" t="s">
        <v>202</v>
      </c>
      <c r="E37" s="291" t="s">
        <v>200</v>
      </c>
      <c r="F37" s="101" t="s">
        <v>192</v>
      </c>
      <c r="G37" s="501"/>
      <c r="H37" s="501"/>
      <c r="I37" s="528"/>
      <c r="J37" s="520"/>
      <c r="K37" s="87" t="s">
        <v>189</v>
      </c>
      <c r="L37" s="87" t="s">
        <v>51</v>
      </c>
      <c r="M37" s="87" t="s">
        <v>52</v>
      </c>
      <c r="N37" s="86" t="s">
        <v>153</v>
      </c>
      <c r="O37" s="54" t="s">
        <v>154</v>
      </c>
      <c r="P37" s="512"/>
      <c r="Q37" s="538"/>
    </row>
    <row r="38" spans="3:17" ht="12" customHeight="1">
      <c r="C38" s="233" t="s">
        <v>170</v>
      </c>
      <c r="D38" s="254"/>
      <c r="E38" s="298"/>
      <c r="F38" s="255"/>
      <c r="G38" s="255"/>
      <c r="H38" s="241" t="e">
        <f>SUM(H39:H40)</f>
        <v>#REF!</v>
      </c>
      <c r="I38" s="434" t="e">
        <f>SUM(I39:I40)</f>
        <v>#REF!</v>
      </c>
      <c r="J38" s="241"/>
      <c r="K38" s="241"/>
      <c r="L38" s="241"/>
      <c r="M38" s="241"/>
      <c r="N38" s="241" t="e">
        <f>SUM(N39:N40)</f>
        <v>#REF!</v>
      </c>
      <c r="O38" s="241" t="e">
        <f>SUM(O39:O40)</f>
        <v>#REF!</v>
      </c>
      <c r="P38" s="241" t="e">
        <f>SUM(P39:P40)</f>
        <v>#REF!</v>
      </c>
      <c r="Q38" s="241" t="e">
        <f>SUM(Q39:Q40)</f>
        <v>#REF!</v>
      </c>
    </row>
    <row r="39" spans="3:17" ht="12" customHeight="1">
      <c r="C39" s="234" t="s">
        <v>171</v>
      </c>
      <c r="H39" s="264">
        <f>E39*F39*G39</f>
        <v>0</v>
      </c>
      <c r="I39" s="435" t="e">
        <f>H39/$D$4*$D$5</f>
        <v>#REF!</v>
      </c>
      <c r="J39" s="267">
        <v>3</v>
      </c>
      <c r="K39" s="418" t="e">
        <f>#REF!</f>
        <v>#REF!</v>
      </c>
      <c r="L39" s="413" t="e">
        <f>#REF!</f>
        <v>#REF!</v>
      </c>
      <c r="M39" s="413" t="e">
        <f>#REF!</f>
        <v>#REF!</v>
      </c>
      <c r="N39" s="242" t="e">
        <f>$D$6*K39*L39*M39</f>
        <v>#REF!</v>
      </c>
      <c r="O39" s="175" t="e">
        <f>N39*$O$7*I39</f>
        <v>#REF!</v>
      </c>
      <c r="P39" s="175" t="e">
        <f>O39*$P$7</f>
        <v>#REF!</v>
      </c>
      <c r="Q39" s="261"/>
    </row>
    <row r="40" spans="3:17" ht="12" customHeight="1">
      <c r="C40" s="262" t="s">
        <v>271</v>
      </c>
      <c r="H40" s="265" t="e">
        <f>SUM(H41:H44)</f>
        <v>#REF!</v>
      </c>
      <c r="I40" s="461" t="e">
        <f>SUM(I41:I44)</f>
        <v>#REF!</v>
      </c>
      <c r="J40" s="162">
        <v>3</v>
      </c>
      <c r="K40" s="416"/>
      <c r="L40" s="412"/>
      <c r="M40" s="412"/>
      <c r="N40" s="163"/>
      <c r="O40" s="151" t="e">
        <f>SUM(O41:O44)</f>
        <v>#REF!</v>
      </c>
      <c r="P40" s="151" t="e">
        <f>SUM(P41:P44)</f>
        <v>#REF!</v>
      </c>
      <c r="Q40" s="452" t="e">
        <f>SUM(Q41:Q44)</f>
        <v>#REF!</v>
      </c>
    </row>
    <row r="41" spans="1:17" ht="12" customHeight="1">
      <c r="A41" s="52">
        <v>1</v>
      </c>
      <c r="C41" s="454" t="s">
        <v>272</v>
      </c>
      <c r="D41" s="453" t="s">
        <v>276</v>
      </c>
      <c r="E41" s="299" t="e">
        <f>#REF!</f>
        <v>#REF!</v>
      </c>
      <c r="F41" s="51">
        <v>1</v>
      </c>
      <c r="G41" s="205">
        <v>0.57</v>
      </c>
      <c r="H41" s="265" t="e">
        <f>E41*F41*G41</f>
        <v>#REF!</v>
      </c>
      <c r="I41" s="431" t="e">
        <f>H41/$D$4*$D$5</f>
        <v>#REF!</v>
      </c>
      <c r="J41" s="162">
        <v>3</v>
      </c>
      <c r="K41" s="416" t="e">
        <f>#REF!</f>
        <v>#REF!</v>
      </c>
      <c r="L41" s="412" t="e">
        <f>#REF!</f>
        <v>#REF!</v>
      </c>
      <c r="M41" s="412" t="e">
        <f>#REF!</f>
        <v>#REF!</v>
      </c>
      <c r="N41" s="163" t="e">
        <f>$D$6*K41*L41*M41</f>
        <v>#REF!</v>
      </c>
      <c r="O41" s="151" t="e">
        <f>N41*$O$7*I41</f>
        <v>#REF!</v>
      </c>
      <c r="P41" s="151" t="e">
        <f>O41*$P$7</f>
        <v>#REF!</v>
      </c>
      <c r="Q41" s="460" t="e">
        <f>#REF!</f>
        <v>#REF!</v>
      </c>
    </row>
    <row r="42" spans="1:17" ht="12" customHeight="1">
      <c r="A42" s="52">
        <v>41</v>
      </c>
      <c r="C42" s="454" t="s">
        <v>273</v>
      </c>
      <c r="D42" s="453" t="s">
        <v>277</v>
      </c>
      <c r="E42" s="299" t="e">
        <f>#REF!</f>
        <v>#REF!</v>
      </c>
      <c r="F42" s="51">
        <v>1</v>
      </c>
      <c r="G42" s="205">
        <v>0.36</v>
      </c>
      <c r="H42" s="265" t="e">
        <f>E42*F42*G42</f>
        <v>#REF!</v>
      </c>
      <c r="I42" s="431" t="e">
        <f>H42/$D$4*$D$5</f>
        <v>#REF!</v>
      </c>
      <c r="J42" s="162">
        <v>3</v>
      </c>
      <c r="K42" s="416" t="e">
        <f>#REF!</f>
        <v>#REF!</v>
      </c>
      <c r="L42" s="412" t="e">
        <f>#REF!</f>
        <v>#REF!</v>
      </c>
      <c r="M42" s="412" t="e">
        <f>#REF!</f>
        <v>#REF!</v>
      </c>
      <c r="N42" s="163" t="e">
        <f>$D$6*K42*L42*M42</f>
        <v>#REF!</v>
      </c>
      <c r="O42" s="151" t="e">
        <f>N42*$O$7*I42</f>
        <v>#REF!</v>
      </c>
      <c r="P42" s="151" t="e">
        <f>O42*$P$7</f>
        <v>#REF!</v>
      </c>
      <c r="Q42" s="460" t="e">
        <f>#REF!</f>
        <v>#REF!</v>
      </c>
    </row>
    <row r="43" spans="1:17" ht="12" customHeight="1">
      <c r="A43" s="52">
        <v>46</v>
      </c>
      <c r="C43" s="454" t="s">
        <v>274</v>
      </c>
      <c r="D43" s="453" t="s">
        <v>277</v>
      </c>
      <c r="E43" s="299" t="e">
        <f>#REF!</f>
        <v>#REF!</v>
      </c>
      <c r="F43" s="51">
        <v>1</v>
      </c>
      <c r="G43" s="205">
        <v>0.49</v>
      </c>
      <c r="H43" s="265" t="e">
        <f>E43*F43*G43</f>
        <v>#REF!</v>
      </c>
      <c r="I43" s="431" t="e">
        <f>H43/$D$4*$D$5</f>
        <v>#REF!</v>
      </c>
      <c r="J43" s="162">
        <v>3</v>
      </c>
      <c r="K43" s="416" t="e">
        <f>#REF!</f>
        <v>#REF!</v>
      </c>
      <c r="L43" s="412" t="e">
        <f>#REF!</f>
        <v>#REF!</v>
      </c>
      <c r="M43" s="412" t="e">
        <f>#REF!</f>
        <v>#REF!</v>
      </c>
      <c r="N43" s="163" t="e">
        <f>$D$6*K43*L43*M43</f>
        <v>#REF!</v>
      </c>
      <c r="O43" s="151" t="e">
        <f>N43*$O$7*I43</f>
        <v>#REF!</v>
      </c>
      <c r="P43" s="151" t="e">
        <f>O43*$P$7</f>
        <v>#REF!</v>
      </c>
      <c r="Q43" s="460" t="e">
        <f>#REF!</f>
        <v>#REF!</v>
      </c>
    </row>
    <row r="44" spans="1:17" ht="12" customHeight="1">
      <c r="A44" s="52">
        <v>48</v>
      </c>
      <c r="C44" s="454" t="s">
        <v>275</v>
      </c>
      <c r="D44" s="453" t="s">
        <v>278</v>
      </c>
      <c r="E44" s="299" t="e">
        <f>#REF!</f>
        <v>#REF!</v>
      </c>
      <c r="F44" s="51">
        <v>1</v>
      </c>
      <c r="G44" s="205">
        <v>0.19</v>
      </c>
      <c r="H44" s="265" t="e">
        <f>E44*F44*G44</f>
        <v>#REF!</v>
      </c>
      <c r="I44" s="431" t="e">
        <f>H44/$D$4*$D$5</f>
        <v>#REF!</v>
      </c>
      <c r="J44" s="162">
        <v>3</v>
      </c>
      <c r="K44" s="416" t="e">
        <f>#REF!</f>
        <v>#REF!</v>
      </c>
      <c r="L44" s="412" t="e">
        <f>#REF!</f>
        <v>#REF!</v>
      </c>
      <c r="M44" s="412" t="e">
        <f>#REF!</f>
        <v>#REF!</v>
      </c>
      <c r="N44" s="163" t="e">
        <f>$D$6*K44*L44*M44</f>
        <v>#REF!</v>
      </c>
      <c r="O44" s="151" t="e">
        <f>N44*$O$7*I44</f>
        <v>#REF!</v>
      </c>
      <c r="P44" s="151" t="e">
        <f>O44*$P$7</f>
        <v>#REF!</v>
      </c>
      <c r="Q44" s="460" t="e">
        <f>#REF!</f>
        <v>#REF!</v>
      </c>
    </row>
    <row r="45" spans="3:17" ht="12" customHeight="1">
      <c r="C45" s="262"/>
      <c r="H45" s="265"/>
      <c r="I45" s="431"/>
      <c r="J45" s="162"/>
      <c r="K45" s="416"/>
      <c r="L45" s="412"/>
      <c r="M45" s="412"/>
      <c r="N45" s="163"/>
      <c r="O45" s="151"/>
      <c r="P45" s="151"/>
      <c r="Q45" s="262"/>
    </row>
    <row r="46" spans="3:17" ht="12" customHeight="1">
      <c r="C46" s="236" t="s">
        <v>172</v>
      </c>
      <c r="D46" s="240"/>
      <c r="E46" s="300"/>
      <c r="F46" s="237"/>
      <c r="G46" s="237"/>
      <c r="H46" s="239">
        <f>SUM(H47:H48)</f>
        <v>0</v>
      </c>
      <c r="I46" s="458" t="e">
        <f>SUM(I47:I48)</f>
        <v>#REF!</v>
      </c>
      <c r="J46" s="239"/>
      <c r="K46" s="239"/>
      <c r="L46" s="239"/>
      <c r="M46" s="239"/>
      <c r="N46" s="239" t="e">
        <f>SUM(N47:N48)</f>
        <v>#REF!</v>
      </c>
      <c r="O46" s="239" t="e">
        <f>SUM(O47:O48)</f>
        <v>#REF!</v>
      </c>
      <c r="P46" s="239" t="e">
        <f>SUM(P47:P48)</f>
        <v>#REF!</v>
      </c>
      <c r="Q46" s="459"/>
    </row>
    <row r="47" spans="3:17" ht="12" customHeight="1">
      <c r="C47" s="238" t="s">
        <v>173</v>
      </c>
      <c r="D47" s="455"/>
      <c r="E47" s="456"/>
      <c r="F47" s="64"/>
      <c r="G47" s="457"/>
      <c r="H47" s="265">
        <f>E47*F47*G47</f>
        <v>0</v>
      </c>
      <c r="I47" s="431" t="e">
        <f>H47/$D$4*$D$5</f>
        <v>#REF!</v>
      </c>
      <c r="J47" s="162">
        <v>3</v>
      </c>
      <c r="K47" s="416" t="e">
        <f>#REF!</f>
        <v>#REF!</v>
      </c>
      <c r="L47" s="412" t="e">
        <f>#REF!</f>
        <v>#REF!</v>
      </c>
      <c r="M47" s="412" t="e">
        <f>#REF!</f>
        <v>#REF!</v>
      </c>
      <c r="N47" s="163" t="e">
        <f>$D$6*K47*L47*M47</f>
        <v>#REF!</v>
      </c>
      <c r="O47" s="151" t="e">
        <f>N47*$O$7*I47</f>
        <v>#REF!</v>
      </c>
      <c r="P47" s="179" t="e">
        <f>O47*$P$7</f>
        <v>#REF!</v>
      </c>
      <c r="Q47" s="261"/>
    </row>
    <row r="48" spans="3:17" ht="12" customHeight="1">
      <c r="C48" s="235" t="s">
        <v>174</v>
      </c>
      <c r="D48" s="398"/>
      <c r="E48" s="399"/>
      <c r="F48" s="244"/>
      <c r="G48" s="400"/>
      <c r="H48" s="266">
        <f>E48*F48*G48</f>
        <v>0</v>
      </c>
      <c r="I48" s="432" t="e">
        <f>H48/$D$4*$D$5</f>
        <v>#REF!</v>
      </c>
      <c r="J48" s="268">
        <v>3</v>
      </c>
      <c r="K48" s="417" t="e">
        <f>#REF!</f>
        <v>#REF!</v>
      </c>
      <c r="L48" s="414" t="e">
        <f>#REF!</f>
        <v>#REF!</v>
      </c>
      <c r="M48" s="414" t="e">
        <f>#REF!</f>
        <v>#REF!</v>
      </c>
      <c r="N48" s="186" t="e">
        <f>$D$6*K48*L48*M48</f>
        <v>#REF!</v>
      </c>
      <c r="O48" s="187" t="e">
        <f>N48*$O$7*I48</f>
        <v>#REF!</v>
      </c>
      <c r="P48" s="188" t="e">
        <f>O48*$P$7</f>
        <v>#REF!</v>
      </c>
      <c r="Q48" s="277"/>
    </row>
    <row r="49" spans="14:16" ht="12.75">
      <c r="N49" s="93"/>
      <c r="O49" s="93"/>
      <c r="P49" s="93"/>
    </row>
  </sheetData>
  <sheetProtection/>
  <mergeCells count="22">
    <mergeCell ref="Q36:Q37"/>
    <mergeCell ref="B18:B21"/>
    <mergeCell ref="C25:C26"/>
    <mergeCell ref="C36:C37"/>
    <mergeCell ref="J36:J37"/>
    <mergeCell ref="G36:G37"/>
    <mergeCell ref="D36:F36"/>
    <mergeCell ref="C10:F10"/>
    <mergeCell ref="D8:F8"/>
    <mergeCell ref="J8:J9"/>
    <mergeCell ref="B14:B15"/>
    <mergeCell ref="G8:G9"/>
    <mergeCell ref="C8:C9"/>
    <mergeCell ref="P8:P9"/>
    <mergeCell ref="H8:H9"/>
    <mergeCell ref="I8:I9"/>
    <mergeCell ref="K36:O36"/>
    <mergeCell ref="P36:P37"/>
    <mergeCell ref="J18:J21"/>
    <mergeCell ref="H36:H37"/>
    <mergeCell ref="I36:I37"/>
    <mergeCell ref="K8:O8"/>
  </mergeCells>
  <printOptions gridLines="1"/>
  <pageMargins left="0.25" right="0.25" top="0.61" bottom="0.26" header="0.62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97"/>
  <sheetViews>
    <sheetView tabSelected="1" zoomScalePageLayoutView="0" workbookViewId="0" topLeftCell="A1">
      <selection activeCell="C45" sqref="A45:C50"/>
    </sheetView>
  </sheetViews>
  <sheetFormatPr defaultColWidth="9.00390625" defaultRowHeight="12.75"/>
  <cols>
    <col min="1" max="1" width="53.375" style="3" customWidth="1"/>
    <col min="2" max="2" width="21.00390625" style="7" customWidth="1"/>
    <col min="3" max="3" width="17.625" style="7" customWidth="1"/>
    <col min="4" max="4" width="3.00390625" style="374" customWidth="1"/>
    <col min="5" max="5" width="12.875" style="468" customWidth="1"/>
    <col min="6" max="6" width="30.625" style="469" customWidth="1"/>
    <col min="7" max="7" width="25.75390625" style="7" customWidth="1"/>
    <col min="8" max="8" width="8.375" style="7" customWidth="1"/>
    <col min="9" max="16384" width="9.125" style="7" customWidth="1"/>
  </cols>
  <sheetData>
    <row r="1" spans="2:3" ht="15.75">
      <c r="B1" s="544" t="s">
        <v>293</v>
      </c>
      <c r="C1" s="544"/>
    </row>
    <row r="2" spans="2:53" ht="15.75">
      <c r="B2" s="542" t="s">
        <v>44</v>
      </c>
      <c r="C2" s="542"/>
      <c r="D2" s="37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541" t="s">
        <v>262</v>
      </c>
      <c r="C3" s="541"/>
      <c r="D3" s="376"/>
      <c r="E3" s="470"/>
      <c r="F3" s="47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4" ht="25.5" customHeight="1">
      <c r="A4" s="7"/>
      <c r="B4" s="25"/>
      <c r="C4" s="7" t="s">
        <v>263</v>
      </c>
      <c r="D4" s="377"/>
    </row>
    <row r="5" spans="1:53" ht="27.75" customHeight="1">
      <c r="A5" s="7"/>
      <c r="B5" s="394" t="s">
        <v>270</v>
      </c>
      <c r="D5" s="378"/>
      <c r="E5" s="472"/>
      <c r="F5" s="47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>
      <c r="A6" s="7"/>
      <c r="B6" s="6" t="s">
        <v>295</v>
      </c>
      <c r="C6" s="9"/>
      <c r="D6" s="378"/>
      <c r="E6" s="472"/>
      <c r="F6" s="47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7" ht="15.75">
      <c r="A7" s="542" t="s">
        <v>61</v>
      </c>
      <c r="B7" s="542"/>
      <c r="C7" s="542"/>
      <c r="D7" s="379"/>
      <c r="E7"/>
      <c r="F7"/>
      <c r="G7"/>
    </row>
    <row r="8" spans="1:7" ht="40.5" customHeight="1">
      <c r="A8" s="543" t="s">
        <v>247</v>
      </c>
      <c r="B8" s="543"/>
      <c r="C8" s="543"/>
      <c r="D8" s="377"/>
      <c r="E8"/>
      <c r="F8"/>
      <c r="G8"/>
    </row>
    <row r="9" spans="1:7" ht="17.25" customHeight="1">
      <c r="A9" s="542" t="s">
        <v>140</v>
      </c>
      <c r="B9" s="542"/>
      <c r="C9" s="542"/>
      <c r="D9" s="377"/>
      <c r="E9"/>
      <c r="F9"/>
      <c r="G9"/>
    </row>
    <row r="10" spans="1:7" ht="22.5" customHeight="1">
      <c r="A10" s="5" t="s">
        <v>62</v>
      </c>
      <c r="B10" s="480" t="s">
        <v>297</v>
      </c>
      <c r="C10" s="5"/>
      <c r="D10" s="377"/>
      <c r="E10"/>
      <c r="F10"/>
      <c r="G10"/>
    </row>
    <row r="11" spans="1:7" ht="36" customHeight="1">
      <c r="A11" s="107" t="s">
        <v>63</v>
      </c>
      <c r="B11" s="4"/>
      <c r="C11" s="4"/>
      <c r="E11"/>
      <c r="F11"/>
      <c r="G11"/>
    </row>
    <row r="12" spans="1:7" ht="30.75" customHeight="1">
      <c r="A12" s="3" t="s">
        <v>65</v>
      </c>
      <c r="B12" s="4" t="s">
        <v>252</v>
      </c>
      <c r="C12" s="5"/>
      <c r="E12"/>
      <c r="F12"/>
      <c r="G12"/>
    </row>
    <row r="13" spans="1:7" ht="15.75" customHeight="1">
      <c r="A13" s="5" t="s">
        <v>66</v>
      </c>
      <c r="B13" s="302">
        <v>1955</v>
      </c>
      <c r="E13"/>
      <c r="F13"/>
      <c r="G13"/>
    </row>
    <row r="14" spans="1:7" ht="15.75" customHeight="1">
      <c r="A14" s="545" t="s">
        <v>67</v>
      </c>
      <c r="B14" s="545"/>
      <c r="C14" s="481">
        <v>0.41</v>
      </c>
      <c r="E14"/>
      <c r="F14"/>
      <c r="G14"/>
    </row>
    <row r="15" spans="1:7" ht="15.75" customHeight="1">
      <c r="A15" s="5" t="s">
        <v>68</v>
      </c>
      <c r="B15" s="303"/>
      <c r="C15" s="481"/>
      <c r="E15"/>
      <c r="F15"/>
      <c r="G15"/>
    </row>
    <row r="16" spans="1:7" ht="15.75" customHeight="1">
      <c r="A16" s="5" t="s">
        <v>69</v>
      </c>
      <c r="B16" s="302" t="s">
        <v>286</v>
      </c>
      <c r="C16" s="5"/>
      <c r="E16"/>
      <c r="F16"/>
      <c r="G16"/>
    </row>
    <row r="17" spans="1:7" ht="15.75" customHeight="1">
      <c r="A17" s="107" t="s">
        <v>144</v>
      </c>
      <c r="B17" s="302" t="s">
        <v>64</v>
      </c>
      <c r="E17"/>
      <c r="F17"/>
      <c r="G17"/>
    </row>
    <row r="18" spans="1:7" ht="15.75" customHeight="1">
      <c r="A18" s="5" t="s">
        <v>70</v>
      </c>
      <c r="B18" s="304">
        <v>2</v>
      </c>
      <c r="E18"/>
      <c r="F18"/>
      <c r="G18"/>
    </row>
    <row r="19" spans="1:7" ht="21" customHeight="1">
      <c r="A19" s="5" t="s">
        <v>71</v>
      </c>
      <c r="B19" s="302" t="s">
        <v>64</v>
      </c>
      <c r="E19"/>
      <c r="F19"/>
      <c r="G19"/>
    </row>
    <row r="20" spans="1:7" ht="21" customHeight="1">
      <c r="A20" s="5" t="s">
        <v>72</v>
      </c>
      <c r="B20" s="302" t="s">
        <v>64</v>
      </c>
      <c r="E20"/>
      <c r="F20"/>
      <c r="G20"/>
    </row>
    <row r="21" spans="1:7" ht="21" customHeight="1">
      <c r="A21" s="5" t="s">
        <v>73</v>
      </c>
      <c r="B21" s="302" t="s">
        <v>64</v>
      </c>
      <c r="E21"/>
      <c r="F21"/>
      <c r="G21"/>
    </row>
    <row r="22" spans="1:7" ht="21" customHeight="1">
      <c r="A22" s="5" t="s">
        <v>74</v>
      </c>
      <c r="B22" s="302" t="s">
        <v>64</v>
      </c>
      <c r="E22"/>
      <c r="F22"/>
      <c r="G22"/>
    </row>
    <row r="23" spans="1:7" ht="21" customHeight="1">
      <c r="A23" s="5" t="s">
        <v>75</v>
      </c>
      <c r="B23" s="302">
        <v>8</v>
      </c>
      <c r="E23"/>
      <c r="F23"/>
      <c r="G23"/>
    </row>
    <row r="24" spans="1:7" ht="33.75" customHeight="1">
      <c r="A24" s="541" t="s">
        <v>76</v>
      </c>
      <c r="B24" s="541"/>
      <c r="C24" s="367" t="s">
        <v>64</v>
      </c>
      <c r="E24"/>
      <c r="F24"/>
      <c r="G24"/>
    </row>
    <row r="25" spans="1:7" ht="33.75" customHeight="1">
      <c r="A25" s="541" t="s">
        <v>143</v>
      </c>
      <c r="B25" s="541"/>
      <c r="C25" s="368" t="s">
        <v>64</v>
      </c>
      <c r="E25"/>
      <c r="F25"/>
      <c r="G25"/>
    </row>
    <row r="26" spans="1:7" ht="31.5" customHeight="1">
      <c r="A26" s="541" t="s">
        <v>146</v>
      </c>
      <c r="B26" s="541"/>
      <c r="C26" s="367" t="s">
        <v>64</v>
      </c>
      <c r="E26"/>
      <c r="F26"/>
      <c r="G26"/>
    </row>
    <row r="27" spans="1:7" ht="24.75" customHeight="1">
      <c r="A27" s="5" t="s">
        <v>77</v>
      </c>
      <c r="B27" s="4">
        <v>1702</v>
      </c>
      <c r="C27" s="8" t="s">
        <v>126</v>
      </c>
      <c r="E27"/>
      <c r="F27"/>
      <c r="G27"/>
    </row>
    <row r="28" spans="1:7" ht="21" customHeight="1">
      <c r="A28" s="5" t="s">
        <v>78</v>
      </c>
      <c r="B28" s="5"/>
      <c r="C28" s="5"/>
      <c r="D28" s="7"/>
      <c r="E28"/>
      <c r="F28"/>
      <c r="G28"/>
    </row>
    <row r="29" spans="1:7" ht="21" customHeight="1">
      <c r="A29" s="108" t="s">
        <v>79</v>
      </c>
      <c r="B29" s="5"/>
      <c r="C29" s="5"/>
      <c r="E29"/>
      <c r="F29"/>
      <c r="G29"/>
    </row>
    <row r="30" spans="1:7" ht="21" customHeight="1">
      <c r="A30" s="108" t="s">
        <v>80</v>
      </c>
      <c r="B30" s="305">
        <v>0</v>
      </c>
      <c r="C30" s="4" t="s">
        <v>81</v>
      </c>
      <c r="E30"/>
      <c r="F30"/>
      <c r="G30"/>
    </row>
    <row r="31" spans="1:7" ht="18" customHeight="1">
      <c r="A31" s="108" t="s">
        <v>141</v>
      </c>
      <c r="B31" s="8">
        <v>445.9</v>
      </c>
      <c r="C31" s="8" t="s">
        <v>81</v>
      </c>
      <c r="E31"/>
      <c r="F31"/>
      <c r="G31"/>
    </row>
    <row r="32" spans="1:7" ht="18" customHeight="1">
      <c r="A32" s="109" t="s">
        <v>142</v>
      </c>
      <c r="B32" s="8">
        <v>281.6</v>
      </c>
      <c r="C32" s="8" t="s">
        <v>81</v>
      </c>
      <c r="E32"/>
      <c r="F32"/>
      <c r="G32"/>
    </row>
    <row r="33" spans="1:7" ht="18" customHeight="1">
      <c r="A33" s="110" t="s">
        <v>148</v>
      </c>
      <c r="B33" s="306">
        <v>0</v>
      </c>
      <c r="C33" s="8" t="s">
        <v>81</v>
      </c>
      <c r="E33"/>
      <c r="F33"/>
      <c r="G33"/>
    </row>
    <row r="34" spans="1:7" ht="48" customHeight="1">
      <c r="A34" s="110" t="s">
        <v>147</v>
      </c>
      <c r="B34" s="306">
        <v>0</v>
      </c>
      <c r="C34" s="8" t="s">
        <v>81</v>
      </c>
      <c r="E34"/>
      <c r="F34"/>
      <c r="G34"/>
    </row>
    <row r="35" spans="1:7" ht="20.25" customHeight="1">
      <c r="A35" s="5" t="s">
        <v>82</v>
      </c>
      <c r="B35" s="8">
        <v>1</v>
      </c>
      <c r="C35" s="8" t="s">
        <v>33</v>
      </c>
      <c r="E35"/>
      <c r="F35"/>
      <c r="G35"/>
    </row>
    <row r="36" spans="1:7" ht="31.5" customHeight="1">
      <c r="A36" s="107" t="s">
        <v>83</v>
      </c>
      <c r="B36" s="8"/>
      <c r="C36" s="8" t="s">
        <v>81</v>
      </c>
      <c r="E36"/>
      <c r="F36"/>
      <c r="G36"/>
    </row>
    <row r="37" spans="1:7" ht="19.5" customHeight="1">
      <c r="A37" s="5" t="s">
        <v>84</v>
      </c>
      <c r="B37" s="8">
        <v>34.2</v>
      </c>
      <c r="C37" s="8" t="s">
        <v>81</v>
      </c>
      <c r="E37"/>
      <c r="F37"/>
      <c r="G37"/>
    </row>
    <row r="38" spans="1:7" ht="15" customHeight="1">
      <c r="A38" s="48" t="s">
        <v>244</v>
      </c>
      <c r="B38" s="307">
        <v>257.9</v>
      </c>
      <c r="C38" s="5" t="s">
        <v>81</v>
      </c>
      <c r="D38" s="380"/>
      <c r="E38"/>
      <c r="F38"/>
      <c r="G38"/>
    </row>
    <row r="39" spans="1:7" ht="30.75" customHeight="1">
      <c r="A39" s="384" t="s">
        <v>85</v>
      </c>
      <c r="B39" s="308"/>
      <c r="C39" s="474"/>
      <c r="D39" s="380"/>
      <c r="E39"/>
      <c r="F39"/>
      <c r="G39"/>
    </row>
    <row r="40" spans="1:7" ht="20.25" customHeight="1">
      <c r="A40" s="385" t="s">
        <v>86</v>
      </c>
      <c r="B40" s="307">
        <v>403</v>
      </c>
      <c r="C40" s="49" t="s">
        <v>81</v>
      </c>
      <c r="D40" s="380"/>
      <c r="E40"/>
      <c r="F40"/>
      <c r="G40"/>
    </row>
    <row r="41" spans="1:7" ht="15" customHeight="1">
      <c r="A41" s="386" t="s">
        <v>188</v>
      </c>
      <c r="B41" s="307">
        <v>0</v>
      </c>
      <c r="C41" s="49" t="s">
        <v>81</v>
      </c>
      <c r="D41" s="381"/>
      <c r="E41"/>
      <c r="F41"/>
      <c r="G41"/>
    </row>
    <row r="42" spans="1:7" ht="15" customHeight="1">
      <c r="A42" s="385" t="s">
        <v>180</v>
      </c>
      <c r="B42" s="307">
        <v>300</v>
      </c>
      <c r="C42" s="49" t="s">
        <v>81</v>
      </c>
      <c r="D42" s="381"/>
      <c r="E42"/>
      <c r="F42"/>
      <c r="G42"/>
    </row>
    <row r="43" spans="1:7" ht="15.75" customHeight="1">
      <c r="A43" s="108" t="s">
        <v>181</v>
      </c>
      <c r="B43" s="305">
        <v>219.5</v>
      </c>
      <c r="C43" s="50" t="s">
        <v>81</v>
      </c>
      <c r="D43" s="381"/>
      <c r="E43"/>
      <c r="F43"/>
      <c r="G43"/>
    </row>
    <row r="44" spans="1:7" ht="15.75" customHeight="1">
      <c r="A44" s="3" t="s">
        <v>87</v>
      </c>
      <c r="B44" s="15"/>
      <c r="C44" s="15"/>
      <c r="D44" s="381"/>
      <c r="E44"/>
      <c r="F44"/>
      <c r="G44"/>
    </row>
    <row r="45" spans="1:7" ht="15" customHeight="1" hidden="1">
      <c r="A45" s="3" t="s">
        <v>245</v>
      </c>
      <c r="B45" s="479">
        <v>16</v>
      </c>
      <c r="C45" s="15" t="s">
        <v>246</v>
      </c>
      <c r="D45" s="380"/>
      <c r="E45"/>
      <c r="F45"/>
      <c r="G45"/>
    </row>
    <row r="46" spans="1:7" ht="15" customHeight="1" hidden="1">
      <c r="A46" s="3" t="s">
        <v>248</v>
      </c>
      <c r="B46" s="485">
        <v>623.7</v>
      </c>
      <c r="C46" s="4" t="s">
        <v>81</v>
      </c>
      <c r="D46" s="380"/>
      <c r="E46"/>
      <c r="F46"/>
      <c r="G46"/>
    </row>
    <row r="47" spans="1:7" ht="18" customHeight="1" hidden="1">
      <c r="A47" s="466" t="s">
        <v>279</v>
      </c>
      <c r="B47" s="465"/>
      <c r="C47" s="5"/>
      <c r="E47"/>
      <c r="F47"/>
      <c r="G47"/>
    </row>
    <row r="48" spans="1:7" ht="15" customHeight="1" hidden="1">
      <c r="A48" s="467" t="s">
        <v>280</v>
      </c>
      <c r="B48" s="475"/>
      <c r="C48" s="5"/>
      <c r="D48" s="380"/>
      <c r="E48"/>
      <c r="F48"/>
      <c r="G48"/>
    </row>
    <row r="49" spans="1:7" ht="15" customHeight="1" hidden="1">
      <c r="A49" s="467" t="s">
        <v>282</v>
      </c>
      <c r="B49" s="475">
        <v>623.7</v>
      </c>
      <c r="C49" s="5"/>
      <c r="D49" s="380"/>
      <c r="E49"/>
      <c r="F49"/>
      <c r="G49"/>
    </row>
    <row r="50" spans="1:7" ht="15" customHeight="1" hidden="1">
      <c r="A50" s="467" t="s">
        <v>281</v>
      </c>
      <c r="B50" s="475"/>
      <c r="C50" s="5"/>
      <c r="D50" s="380"/>
      <c r="E50"/>
      <c r="F50"/>
      <c r="G50"/>
    </row>
    <row r="51" spans="1:7" ht="15" customHeight="1">
      <c r="A51" s="542" t="s">
        <v>88</v>
      </c>
      <c r="B51" s="542"/>
      <c r="C51" s="542"/>
      <c r="D51" s="380"/>
      <c r="E51"/>
      <c r="F51"/>
      <c r="G51"/>
    </row>
    <row r="52" spans="4:7" ht="9" customHeight="1">
      <c r="D52" s="380"/>
      <c r="E52"/>
      <c r="F52"/>
      <c r="G52"/>
    </row>
    <row r="53" spans="1:7" ht="108" customHeight="1">
      <c r="A53" s="14" t="s">
        <v>145</v>
      </c>
      <c r="B53" s="14" t="s">
        <v>89</v>
      </c>
      <c r="C53" s="14" t="s">
        <v>90</v>
      </c>
      <c r="E53"/>
      <c r="F53"/>
      <c r="G53"/>
    </row>
    <row r="54" spans="1:7" ht="23.25" customHeight="1">
      <c r="A54" s="12" t="s">
        <v>91</v>
      </c>
      <c r="B54" s="391" t="s">
        <v>287</v>
      </c>
      <c r="C54" s="369" t="s">
        <v>253</v>
      </c>
      <c r="E54"/>
      <c r="F54"/>
      <c r="G54"/>
    </row>
    <row r="55" spans="1:7" ht="18.75" customHeight="1">
      <c r="A55" s="12" t="s">
        <v>92</v>
      </c>
      <c r="B55" s="391" t="s">
        <v>291</v>
      </c>
      <c r="C55" s="369" t="s">
        <v>254</v>
      </c>
      <c r="E55"/>
      <c r="F55"/>
      <c r="G55"/>
    </row>
    <row r="56" spans="1:7" ht="15" customHeight="1">
      <c r="A56" s="16" t="s">
        <v>93</v>
      </c>
      <c r="B56" s="476" t="s">
        <v>283</v>
      </c>
      <c r="C56" s="371"/>
      <c r="E56"/>
      <c r="F56"/>
      <c r="G56"/>
    </row>
    <row r="57" spans="1:7" ht="15" customHeight="1">
      <c r="A57" s="13" t="s">
        <v>94</v>
      </c>
      <c r="B57" s="392"/>
      <c r="C57" s="371"/>
      <c r="E57"/>
      <c r="F57"/>
      <c r="G57"/>
    </row>
    <row r="58" spans="1:7" ht="15" customHeight="1">
      <c r="A58" s="17" t="s">
        <v>249</v>
      </c>
      <c r="B58" s="395" t="s">
        <v>236</v>
      </c>
      <c r="C58" s="372" t="s">
        <v>255</v>
      </c>
      <c r="E58"/>
      <c r="F58"/>
      <c r="G58"/>
    </row>
    <row r="59" spans="1:7" ht="15" customHeight="1">
      <c r="A59" s="17" t="s">
        <v>95</v>
      </c>
      <c r="B59" s="387"/>
      <c r="C59" s="372"/>
      <c r="E59"/>
      <c r="F59"/>
      <c r="G59"/>
    </row>
    <row r="60" spans="1:7" ht="15" customHeight="1">
      <c r="A60" s="17" t="s">
        <v>96</v>
      </c>
      <c r="B60" s="387"/>
      <c r="C60" s="372"/>
      <c r="E60"/>
      <c r="F60"/>
      <c r="G60"/>
    </row>
    <row r="61" spans="1:7" ht="15" customHeight="1">
      <c r="A61" s="18" t="s">
        <v>97</v>
      </c>
      <c r="B61" s="393"/>
      <c r="C61" s="370"/>
      <c r="E61"/>
      <c r="F61"/>
      <c r="G61"/>
    </row>
    <row r="62" spans="1:7" ht="15" customHeight="1">
      <c r="A62" s="19" t="s">
        <v>98</v>
      </c>
      <c r="B62" s="311" t="s">
        <v>288</v>
      </c>
      <c r="C62" s="370" t="s">
        <v>256</v>
      </c>
      <c r="E62"/>
      <c r="F62"/>
      <c r="G62"/>
    </row>
    <row r="63" spans="1:7" ht="44.25" customHeight="1">
      <c r="A63" s="20" t="s">
        <v>99</v>
      </c>
      <c r="B63" s="391" t="s">
        <v>265</v>
      </c>
      <c r="C63" s="371" t="s">
        <v>257</v>
      </c>
      <c r="E63"/>
      <c r="F63"/>
      <c r="G63"/>
    </row>
    <row r="64" spans="1:7" ht="30" customHeight="1">
      <c r="A64" s="13" t="s">
        <v>100</v>
      </c>
      <c r="B64" s="309"/>
      <c r="C64" s="371"/>
      <c r="E64"/>
      <c r="F64"/>
      <c r="G64"/>
    </row>
    <row r="65" spans="1:7" ht="15" customHeight="1">
      <c r="A65" s="21" t="s">
        <v>101</v>
      </c>
      <c r="B65" s="387" t="s">
        <v>284</v>
      </c>
      <c r="C65" s="372" t="s">
        <v>251</v>
      </c>
      <c r="E65"/>
      <c r="F65"/>
      <c r="G65"/>
    </row>
    <row r="66" spans="1:7" ht="19.5" customHeight="1">
      <c r="A66" s="22" t="s">
        <v>102</v>
      </c>
      <c r="B66" s="310" t="s">
        <v>258</v>
      </c>
      <c r="C66" s="372" t="s">
        <v>259</v>
      </c>
      <c r="E66"/>
      <c r="F66"/>
      <c r="G66"/>
    </row>
    <row r="67" spans="1:7" ht="15" customHeight="1">
      <c r="A67" s="23" t="s">
        <v>97</v>
      </c>
      <c r="B67" s="311"/>
      <c r="C67" s="372"/>
      <c r="E67"/>
      <c r="F67"/>
      <c r="G67"/>
    </row>
    <row r="68" spans="1:7" ht="15" customHeight="1">
      <c r="A68" s="13" t="s">
        <v>103</v>
      </c>
      <c r="B68" s="309"/>
      <c r="C68" s="371"/>
      <c r="E68"/>
      <c r="F68"/>
      <c r="G68"/>
    </row>
    <row r="69" spans="1:7" ht="15" customHeight="1">
      <c r="A69" s="22" t="s">
        <v>104</v>
      </c>
      <c r="B69" s="387" t="s">
        <v>260</v>
      </c>
      <c r="C69" s="372" t="s">
        <v>261</v>
      </c>
      <c r="E69"/>
      <c r="F69"/>
      <c r="G69"/>
    </row>
    <row r="70" spans="1:7" ht="19.5" customHeight="1">
      <c r="A70" s="21" t="s">
        <v>105</v>
      </c>
      <c r="B70" s="387" t="s">
        <v>289</v>
      </c>
      <c r="C70" s="372"/>
      <c r="E70"/>
      <c r="F70"/>
      <c r="G70"/>
    </row>
    <row r="71" spans="1:7" ht="13.5" customHeight="1">
      <c r="A71" s="22" t="s">
        <v>97</v>
      </c>
      <c r="B71" s="310"/>
      <c r="C71" s="370"/>
      <c r="E71"/>
      <c r="F71"/>
      <c r="G71"/>
    </row>
    <row r="72" spans="1:7" ht="33.75" customHeight="1">
      <c r="A72" s="13" t="s">
        <v>106</v>
      </c>
      <c r="B72" s="309"/>
      <c r="C72" s="371"/>
      <c r="E72"/>
      <c r="F72"/>
      <c r="G72"/>
    </row>
    <row r="73" spans="1:7" ht="15" customHeight="1">
      <c r="A73" s="22" t="s">
        <v>250</v>
      </c>
      <c r="B73" s="342"/>
      <c r="C73" s="372"/>
      <c r="E73"/>
      <c r="F73"/>
      <c r="G73"/>
    </row>
    <row r="74" spans="1:7" ht="15" customHeight="1">
      <c r="A74" s="22" t="s">
        <v>107</v>
      </c>
      <c r="B74" s="342"/>
      <c r="C74" s="372"/>
      <c r="E74"/>
      <c r="F74"/>
      <c r="G74"/>
    </row>
    <row r="75" spans="1:7" ht="15" customHeight="1">
      <c r="A75" s="22" t="s">
        <v>108</v>
      </c>
      <c r="B75" s="482" t="s">
        <v>285</v>
      </c>
      <c r="C75" s="372"/>
      <c r="E75"/>
      <c r="F75"/>
      <c r="G75"/>
    </row>
    <row r="76" spans="1:7" ht="15" customHeight="1">
      <c r="A76" s="22" t="s">
        <v>109</v>
      </c>
      <c r="B76" s="482" t="s">
        <v>285</v>
      </c>
      <c r="C76" s="372"/>
      <c r="E76"/>
      <c r="F76"/>
      <c r="G76"/>
    </row>
    <row r="77" spans="1:7" ht="15" customHeight="1">
      <c r="A77" s="22" t="s">
        <v>110</v>
      </c>
      <c r="B77" s="310"/>
      <c r="C77" s="372"/>
      <c r="E77"/>
      <c r="F77"/>
      <c r="G77"/>
    </row>
    <row r="78" spans="1:7" ht="15" customHeight="1">
      <c r="A78" s="22" t="s">
        <v>111</v>
      </c>
      <c r="B78" s="310"/>
      <c r="C78" s="372"/>
      <c r="E78"/>
      <c r="F78"/>
      <c r="G78"/>
    </row>
    <row r="79" spans="1:7" ht="15" customHeight="1">
      <c r="A79" s="22" t="s">
        <v>112</v>
      </c>
      <c r="B79" s="310"/>
      <c r="C79" s="372"/>
      <c r="E79"/>
      <c r="F79"/>
      <c r="G79"/>
    </row>
    <row r="80" spans="1:7" ht="15" customHeight="1">
      <c r="A80" s="22" t="s">
        <v>113</v>
      </c>
      <c r="B80" s="310"/>
      <c r="C80" s="372"/>
      <c r="E80"/>
      <c r="F80"/>
      <c r="G80"/>
    </row>
    <row r="81" spans="1:7" ht="15" customHeight="1">
      <c r="A81" s="23" t="s">
        <v>237</v>
      </c>
      <c r="B81" s="310"/>
      <c r="C81" s="372"/>
      <c r="E81"/>
      <c r="F81"/>
      <c r="G81"/>
    </row>
    <row r="82" spans="1:7" ht="48" customHeight="1">
      <c r="A82" s="13" t="s">
        <v>114</v>
      </c>
      <c r="B82" s="309"/>
      <c r="C82" s="371"/>
      <c r="E82"/>
      <c r="F82"/>
      <c r="G82"/>
    </row>
    <row r="83" spans="1:7" ht="18" customHeight="1">
      <c r="A83" s="22" t="s">
        <v>115</v>
      </c>
      <c r="B83" s="482" t="s">
        <v>285</v>
      </c>
      <c r="C83" s="372"/>
      <c r="E83"/>
      <c r="F83"/>
      <c r="G83"/>
    </row>
    <row r="84" spans="1:7" ht="15" customHeight="1">
      <c r="A84" s="22" t="s">
        <v>116</v>
      </c>
      <c r="B84" s="482" t="s">
        <v>285</v>
      </c>
      <c r="C84" s="372"/>
      <c r="E84"/>
      <c r="F84"/>
      <c r="G84"/>
    </row>
    <row r="85" spans="1:7" ht="15" customHeight="1">
      <c r="A85" s="22" t="s">
        <v>117</v>
      </c>
      <c r="B85" s="482" t="s">
        <v>285</v>
      </c>
      <c r="C85" s="372"/>
      <c r="E85"/>
      <c r="F85"/>
      <c r="G85"/>
    </row>
    <row r="86" spans="1:7" ht="15" customHeight="1">
      <c r="A86" s="22" t="s">
        <v>118</v>
      </c>
      <c r="B86" s="482" t="s">
        <v>285</v>
      </c>
      <c r="C86" s="372"/>
      <c r="E86"/>
      <c r="F86"/>
      <c r="G86"/>
    </row>
    <row r="87" spans="1:7" ht="15" customHeight="1">
      <c r="A87" s="22" t="s">
        <v>119</v>
      </c>
      <c r="B87" s="482" t="s">
        <v>64</v>
      </c>
      <c r="C87" s="372"/>
      <c r="E87"/>
      <c r="F87"/>
      <c r="G87"/>
    </row>
    <row r="88" spans="1:7" ht="15" customHeight="1">
      <c r="A88" s="22" t="s">
        <v>120</v>
      </c>
      <c r="B88" s="482" t="s">
        <v>285</v>
      </c>
      <c r="C88" s="372"/>
      <c r="E88"/>
      <c r="F88"/>
      <c r="G88"/>
    </row>
    <row r="89" spans="1:7" ht="15" customHeight="1">
      <c r="A89" s="22" t="s">
        <v>121</v>
      </c>
      <c r="B89" s="482"/>
      <c r="C89" s="372"/>
      <c r="E89"/>
      <c r="F89"/>
      <c r="G89"/>
    </row>
    <row r="90" spans="1:7" ht="15" customHeight="1">
      <c r="A90" s="22" t="s">
        <v>122</v>
      </c>
      <c r="B90" s="482"/>
      <c r="C90" s="372"/>
      <c r="E90"/>
      <c r="F90"/>
      <c r="G90"/>
    </row>
    <row r="91" spans="1:7" ht="15" customHeight="1">
      <c r="A91" s="22" t="s">
        <v>123</v>
      </c>
      <c r="B91" s="482" t="s">
        <v>290</v>
      </c>
      <c r="C91" s="372"/>
      <c r="E91"/>
      <c r="F91"/>
      <c r="G91"/>
    </row>
    <row r="92" spans="1:7" ht="15" customHeight="1">
      <c r="A92" s="24" t="s">
        <v>97</v>
      </c>
      <c r="B92" s="483"/>
      <c r="C92" s="373"/>
      <c r="E92"/>
      <c r="F92"/>
      <c r="G92"/>
    </row>
    <row r="93" spans="1:7" ht="15" customHeight="1">
      <c r="A93" s="477" t="s">
        <v>124</v>
      </c>
      <c r="B93" s="484" t="s">
        <v>139</v>
      </c>
      <c r="C93" s="478"/>
      <c r="E93"/>
      <c r="F93"/>
      <c r="G93"/>
    </row>
    <row r="94" spans="1:7" ht="40.5" customHeight="1">
      <c r="A94" s="388" t="s">
        <v>266</v>
      </c>
      <c r="C94" s="7" t="s">
        <v>267</v>
      </c>
      <c r="E94"/>
      <c r="F94"/>
      <c r="G94"/>
    </row>
    <row r="95" spans="1:7" ht="42" customHeight="1">
      <c r="A95" s="6" t="s">
        <v>296</v>
      </c>
      <c r="E95"/>
      <c r="F95"/>
      <c r="G95"/>
    </row>
    <row r="96" spans="5:7" ht="12.75" customHeight="1">
      <c r="E96"/>
      <c r="F96"/>
      <c r="G96"/>
    </row>
    <row r="97" spans="1:7" ht="33.75" customHeight="1">
      <c r="A97" s="3" t="s">
        <v>125</v>
      </c>
      <c r="E97"/>
      <c r="F97"/>
      <c r="G97"/>
    </row>
    <row r="98" ht="12" customHeight="1"/>
  </sheetData>
  <sheetProtection/>
  <mergeCells count="11">
    <mergeCell ref="B1:C1"/>
    <mergeCell ref="B2:C2"/>
    <mergeCell ref="B3:C3"/>
    <mergeCell ref="A14:B14"/>
    <mergeCell ref="A24:B24"/>
    <mergeCell ref="A51:C51"/>
    <mergeCell ref="A7:C7"/>
    <mergeCell ref="A8:C8"/>
    <mergeCell ref="A9:C9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A32">
      <selection activeCell="A45" sqref="A45:H51"/>
    </sheetView>
  </sheetViews>
  <sheetFormatPr defaultColWidth="10.00390625" defaultRowHeight="12.75"/>
  <cols>
    <col min="1" max="1" width="34.625" style="26" customWidth="1"/>
    <col min="2" max="2" width="3.625" style="26" customWidth="1"/>
    <col min="3" max="3" width="27.25390625" style="26" customWidth="1"/>
    <col min="4" max="4" width="14.125" style="26" customWidth="1"/>
    <col min="5" max="5" width="14.00390625" style="26" customWidth="1"/>
    <col min="6" max="6" width="15.125" style="26" hidden="1" customWidth="1"/>
    <col min="7" max="7" width="10.875" style="26" customWidth="1"/>
    <col min="8" max="8" width="11.00390625" style="26" customWidth="1"/>
    <col min="9" max="9" width="6.875" style="193" customWidth="1"/>
    <col min="10" max="10" width="7.125" style="193" customWidth="1"/>
    <col min="11" max="16384" width="10.00390625" style="26" customWidth="1"/>
  </cols>
  <sheetData>
    <row r="1" spans="2:5" ht="30" customHeight="1">
      <c r="B1" s="35"/>
      <c r="D1" s="544" t="s">
        <v>294</v>
      </c>
      <c r="E1" s="544"/>
    </row>
    <row r="2" spans="1:7" ht="15.75">
      <c r="A2" s="35"/>
      <c r="B2" s="35"/>
      <c r="C2" s="559" t="s">
        <v>44</v>
      </c>
      <c r="D2" s="559"/>
      <c r="E2" s="35"/>
      <c r="F2" s="35"/>
      <c r="G2" s="35"/>
    </row>
    <row r="3" spans="1:7" ht="50.25" customHeight="1">
      <c r="A3" s="35"/>
      <c r="C3" s="548" t="s">
        <v>262</v>
      </c>
      <c r="D3" s="548"/>
      <c r="E3" s="35"/>
      <c r="F3" s="35"/>
      <c r="G3" s="35"/>
    </row>
    <row r="4" spans="1:7" ht="20.25" customHeight="1">
      <c r="A4" s="35"/>
      <c r="B4" s="35"/>
      <c r="C4" s="287"/>
      <c r="D4" s="138" t="s">
        <v>263</v>
      </c>
      <c r="E4" s="36"/>
      <c r="F4" s="35"/>
      <c r="G4" s="35"/>
    </row>
    <row r="5" spans="1:13" ht="24.75" customHeight="1">
      <c r="A5" s="35"/>
      <c r="B5" s="35"/>
      <c r="C5" s="437" t="s">
        <v>264</v>
      </c>
      <c r="D5" s="138"/>
      <c r="E5" s="37"/>
      <c r="F5" s="35"/>
      <c r="G5"/>
      <c r="H5"/>
      <c r="I5"/>
      <c r="J5"/>
      <c r="K5"/>
      <c r="L5"/>
      <c r="M5"/>
    </row>
    <row r="6" spans="1:13" ht="12.75" customHeight="1">
      <c r="A6" s="35"/>
      <c r="B6" s="35"/>
      <c r="C6" s="394" t="s">
        <v>270</v>
      </c>
      <c r="D6" s="438"/>
      <c r="E6" s="38"/>
      <c r="F6" s="35"/>
      <c r="G6"/>
      <c r="H6"/>
      <c r="I6"/>
      <c r="J6"/>
      <c r="K6"/>
      <c r="L6"/>
      <c r="M6"/>
    </row>
    <row r="7" spans="1:13" ht="15">
      <c r="A7" s="35"/>
      <c r="B7" s="35"/>
      <c r="C7" s="6" t="s">
        <v>295</v>
      </c>
      <c r="D7" s="439"/>
      <c r="E7" s="38"/>
      <c r="F7" s="35"/>
      <c r="G7"/>
      <c r="H7"/>
      <c r="I7"/>
      <c r="J7"/>
      <c r="K7"/>
      <c r="L7"/>
      <c r="M7"/>
    </row>
    <row r="8" spans="1:13" s="27" customFormat="1" ht="28.5" customHeight="1">
      <c r="A8" s="559" t="s">
        <v>34</v>
      </c>
      <c r="B8" s="559"/>
      <c r="C8" s="559"/>
      <c r="D8" s="559"/>
      <c r="E8" s="559"/>
      <c r="F8" s="106"/>
      <c r="G8"/>
      <c r="H8"/>
      <c r="I8"/>
      <c r="J8"/>
      <c r="K8"/>
      <c r="L8"/>
      <c r="M8"/>
    </row>
    <row r="9" spans="1:13" s="27" customFormat="1" ht="35.25" customHeight="1">
      <c r="A9" s="560" t="s">
        <v>243</v>
      </c>
      <c r="B9" s="560"/>
      <c r="C9" s="560"/>
      <c r="D9" s="560"/>
      <c r="E9" s="560"/>
      <c r="F9" s="106"/>
      <c r="G9"/>
      <c r="H9"/>
      <c r="I9"/>
      <c r="J9"/>
      <c r="K9"/>
      <c r="L9"/>
      <c r="M9"/>
    </row>
    <row r="10" spans="1:13" s="27" customFormat="1" ht="15.75">
      <c r="A10" s="341"/>
      <c r="B10" s="341"/>
      <c r="D10" s="341" t="s">
        <v>297</v>
      </c>
      <c r="E10" s="341"/>
      <c r="F10" s="106"/>
      <c r="G10"/>
      <c r="H10"/>
      <c r="I10"/>
      <c r="J10"/>
      <c r="K10"/>
      <c r="L10"/>
      <c r="M10"/>
    </row>
    <row r="11" spans="1:13" s="31" customFormat="1" ht="81.75" customHeight="1">
      <c r="A11" s="34"/>
      <c r="B11" s="546" t="s">
        <v>35</v>
      </c>
      <c r="C11" s="547"/>
      <c r="D11" s="286" t="s">
        <v>149</v>
      </c>
      <c r="E11" s="286" t="s">
        <v>150</v>
      </c>
      <c r="F11" s="286" t="s">
        <v>219</v>
      </c>
      <c r="G11"/>
      <c r="H11"/>
      <c r="I11"/>
      <c r="J11"/>
      <c r="K11"/>
      <c r="L11"/>
      <c r="M11"/>
    </row>
    <row r="12" spans="1:13" ht="17.25" customHeight="1">
      <c r="A12" s="192" t="s">
        <v>37</v>
      </c>
      <c r="B12" s="111"/>
      <c r="C12" s="111"/>
      <c r="D12" s="112"/>
      <c r="E12" s="112"/>
      <c r="F12" s="113"/>
      <c r="G12"/>
      <c r="H12"/>
      <c r="I12"/>
      <c r="J12"/>
      <c r="K12"/>
      <c r="L12"/>
      <c r="M12"/>
    </row>
    <row r="13" spans="1:13" ht="33" customHeight="1">
      <c r="A13" s="211" t="s">
        <v>48</v>
      </c>
      <c r="B13" s="39"/>
      <c r="C13" s="29" t="s">
        <v>46</v>
      </c>
      <c r="D13" s="284">
        <v>0</v>
      </c>
      <c r="E13" s="284">
        <v>0</v>
      </c>
      <c r="F13" s="314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350" t="s">
        <v>54</v>
      </c>
      <c r="B14" s="351"/>
      <c r="C14" s="351"/>
      <c r="D14" s="486"/>
      <c r="E14" s="352"/>
      <c r="F14" s="353"/>
      <c r="G14"/>
      <c r="H14"/>
      <c r="I14"/>
      <c r="J14"/>
      <c r="K14"/>
      <c r="L14"/>
      <c r="M14"/>
    </row>
    <row r="15" spans="1:21" ht="31.5" customHeight="1">
      <c r="A15" s="214" t="s">
        <v>38</v>
      </c>
      <c r="B15" s="33">
        <v>2</v>
      </c>
      <c r="C15" s="199" t="s">
        <v>46</v>
      </c>
      <c r="D15" s="487">
        <v>3577.7900657101873</v>
      </c>
      <c r="E15" s="279">
        <v>0.6686458222527824</v>
      </c>
      <c r="F15" s="315" t="e">
        <f aca="true" t="shared" si="0" ref="F15:F21">D15/$H$10/12</f>
        <v>#DIV/0!</v>
      </c>
      <c r="G15"/>
      <c r="H15"/>
      <c r="I15"/>
      <c r="J15"/>
      <c r="K15"/>
      <c r="L15"/>
      <c r="M15"/>
      <c r="N15" s="28"/>
      <c r="O15" s="28"/>
      <c r="P15" s="28"/>
      <c r="Q15" s="28"/>
      <c r="R15" s="28"/>
      <c r="S15" s="28"/>
      <c r="T15" s="28"/>
      <c r="U15" s="28"/>
    </row>
    <row r="16" spans="1:13" ht="15.75" customHeight="1">
      <c r="A16" s="211" t="s">
        <v>56</v>
      </c>
      <c r="B16" s="39">
        <v>2</v>
      </c>
      <c r="C16" s="200" t="s">
        <v>46</v>
      </c>
      <c r="D16" s="488">
        <v>842.587763497965</v>
      </c>
      <c r="E16" s="279">
        <v>0.15746949306607705</v>
      </c>
      <c r="F16" s="315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211" t="s">
        <v>39</v>
      </c>
      <c r="B17" s="39"/>
      <c r="C17" s="200" t="s">
        <v>46</v>
      </c>
      <c r="D17" s="488">
        <v>0</v>
      </c>
      <c r="E17" s="279">
        <v>0</v>
      </c>
      <c r="F17" s="315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211" t="s">
        <v>40</v>
      </c>
      <c r="B18" s="39">
        <v>2</v>
      </c>
      <c r="C18" s="200" t="s">
        <v>46</v>
      </c>
      <c r="D18" s="488">
        <v>10765.979319697122</v>
      </c>
      <c r="E18" s="279">
        <v>2.0120317185649106</v>
      </c>
      <c r="F18" s="315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211" t="s">
        <v>41</v>
      </c>
      <c r="B19" s="344">
        <v>1</v>
      </c>
      <c r="C19" s="345" t="s">
        <v>214</v>
      </c>
      <c r="D19" s="488">
        <v>14970.928689244478</v>
      </c>
      <c r="E19" s="279">
        <v>2.7978860524116915</v>
      </c>
      <c r="F19" s="315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211" t="s">
        <v>298</v>
      </c>
      <c r="B20" s="497">
        <v>10.083333333333334</v>
      </c>
      <c r="C20" s="29" t="s">
        <v>299</v>
      </c>
      <c r="D20" s="488">
        <v>1915.3799999999997</v>
      </c>
      <c r="E20" s="279">
        <v>0.3579614263287732</v>
      </c>
      <c r="F20" s="315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11" t="s">
        <v>59</v>
      </c>
      <c r="B21" s="32">
        <v>6</v>
      </c>
      <c r="C21" s="201" t="s">
        <v>46</v>
      </c>
      <c r="D21" s="489">
        <v>5700.2832</v>
      </c>
      <c r="E21" s="285">
        <v>1.0653141960080736</v>
      </c>
      <c r="F21" s="315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354" t="s">
        <v>42</v>
      </c>
      <c r="B22" s="355"/>
      <c r="C22" s="355"/>
      <c r="D22" s="490"/>
      <c r="E22" s="356"/>
      <c r="F22" s="357"/>
      <c r="G22"/>
      <c r="H22"/>
      <c r="I22"/>
      <c r="J22"/>
      <c r="K22"/>
      <c r="L22"/>
      <c r="M22"/>
    </row>
    <row r="23" spans="1:13" ht="32.25" customHeight="1">
      <c r="A23" s="214" t="s">
        <v>128</v>
      </c>
      <c r="B23" s="33">
        <v>1</v>
      </c>
      <c r="C23" s="199" t="s">
        <v>47</v>
      </c>
      <c r="D23" s="491">
        <v>0</v>
      </c>
      <c r="E23" s="279">
        <v>0</v>
      </c>
      <c r="F23" s="315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211" t="s">
        <v>129</v>
      </c>
      <c r="B24" s="39">
        <v>2</v>
      </c>
      <c r="C24" s="200" t="s">
        <v>47</v>
      </c>
      <c r="D24" s="491">
        <v>12242.8591539104</v>
      </c>
      <c r="E24" s="279">
        <v>2.288042751347537</v>
      </c>
      <c r="F24" s="315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211" t="s">
        <v>130</v>
      </c>
      <c r="B25" s="344">
        <v>1</v>
      </c>
      <c r="C25" s="343" t="s">
        <v>242</v>
      </c>
      <c r="D25" s="491">
        <v>1663.346927842095</v>
      </c>
      <c r="E25" s="279">
        <v>0.3108594841597696</v>
      </c>
      <c r="F25" s="315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211" t="s">
        <v>131</v>
      </c>
      <c r="B26" s="39">
        <v>2</v>
      </c>
      <c r="C26" s="200" t="s">
        <v>47</v>
      </c>
      <c r="D26" s="491">
        <v>394.43005432867403</v>
      </c>
      <c r="E26" s="279">
        <v>0.073714221112483</v>
      </c>
      <c r="F26" s="315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11" t="s">
        <v>269</v>
      </c>
      <c r="B27" s="32">
        <v>1</v>
      </c>
      <c r="C27" s="201" t="s">
        <v>26</v>
      </c>
      <c r="D27" s="491">
        <v>477.7439218516818</v>
      </c>
      <c r="E27" s="279">
        <v>0.089284578353084</v>
      </c>
      <c r="F27" s="315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366" t="s">
        <v>43</v>
      </c>
      <c r="B28" s="358"/>
      <c r="C28" s="358"/>
      <c r="D28" s="492"/>
      <c r="E28" s="358"/>
      <c r="F28" s="359"/>
      <c r="G28"/>
      <c r="H28"/>
      <c r="I28"/>
      <c r="J28"/>
      <c r="K28"/>
      <c r="L28"/>
      <c r="M28"/>
    </row>
    <row r="29" spans="1:13" s="28" customFormat="1" ht="29.25" customHeight="1">
      <c r="A29" s="551" t="s">
        <v>132</v>
      </c>
      <c r="B29" s="555" t="s">
        <v>12</v>
      </c>
      <c r="C29" s="556"/>
      <c r="D29" s="491"/>
      <c r="E29" s="279"/>
      <c r="F29" s="315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8" customFormat="1" ht="17.25" customHeight="1">
      <c r="A30" s="552"/>
      <c r="B30" s="39">
        <v>2</v>
      </c>
      <c r="C30" s="202" t="s">
        <v>49</v>
      </c>
      <c r="D30" s="491">
        <v>0</v>
      </c>
      <c r="E30" s="279">
        <v>0</v>
      </c>
      <c r="F30" s="315" t="e">
        <f t="shared" si="1"/>
        <v>#DIV/0!</v>
      </c>
      <c r="G30"/>
      <c r="H30"/>
      <c r="I30"/>
      <c r="J30"/>
      <c r="K30"/>
      <c r="L30"/>
      <c r="M30"/>
    </row>
    <row r="31" spans="1:13" s="28" customFormat="1" ht="31.5" customHeight="1">
      <c r="A31" s="552"/>
      <c r="B31" s="549" t="s">
        <v>28</v>
      </c>
      <c r="C31" s="550"/>
      <c r="D31" s="491"/>
      <c r="E31" s="279"/>
      <c r="F31" s="315" t="e">
        <f t="shared" si="1"/>
        <v>#DIV/0!</v>
      </c>
      <c r="G31"/>
      <c r="H31"/>
      <c r="I31"/>
      <c r="J31"/>
      <c r="K31"/>
      <c r="L31"/>
      <c r="M31"/>
    </row>
    <row r="32" spans="1:13" s="28" customFormat="1" ht="16.5" customHeight="1">
      <c r="A32" s="552"/>
      <c r="B32" s="39">
        <v>2</v>
      </c>
      <c r="C32" s="202" t="s">
        <v>49</v>
      </c>
      <c r="D32" s="491">
        <v>984.2563561911298</v>
      </c>
      <c r="E32" s="279">
        <v>0.18394564479911976</v>
      </c>
      <c r="F32" s="315" t="e">
        <f t="shared" si="1"/>
        <v>#DIV/0!</v>
      </c>
      <c r="G32"/>
      <c r="H32"/>
      <c r="I32"/>
      <c r="J32"/>
      <c r="K32"/>
      <c r="L32"/>
      <c r="M32"/>
    </row>
    <row r="33" spans="1:13" s="28" customFormat="1" ht="26.25" customHeight="1">
      <c r="A33" s="552"/>
      <c r="B33" s="549" t="s">
        <v>203</v>
      </c>
      <c r="C33" s="550"/>
      <c r="D33" s="491"/>
      <c r="E33" s="279"/>
      <c r="F33" s="315" t="e">
        <f t="shared" si="1"/>
        <v>#DIV/0!</v>
      </c>
      <c r="G33"/>
      <c r="H33"/>
      <c r="I33"/>
      <c r="J33"/>
      <c r="K33"/>
      <c r="L33"/>
      <c r="M33"/>
    </row>
    <row r="34" spans="1:13" s="28" customFormat="1" ht="16.5" customHeight="1">
      <c r="A34" s="552"/>
      <c r="B34" s="39">
        <v>12</v>
      </c>
      <c r="C34" s="202" t="s">
        <v>49</v>
      </c>
      <c r="D34" s="491">
        <v>768.4002940777442</v>
      </c>
      <c r="E34" s="279">
        <v>0.1436047495846872</v>
      </c>
      <c r="F34" s="315" t="e">
        <f t="shared" si="1"/>
        <v>#DIV/0!</v>
      </c>
      <c r="G34"/>
      <c r="H34"/>
      <c r="I34"/>
      <c r="J34"/>
      <c r="K34"/>
      <c r="L34"/>
      <c r="M34"/>
    </row>
    <row r="35" spans="1:13" s="28" customFormat="1" ht="27" customHeight="1">
      <c r="A35" s="552"/>
      <c r="B35" s="549" t="s">
        <v>13</v>
      </c>
      <c r="C35" s="550"/>
      <c r="D35" s="491"/>
      <c r="E35" s="279"/>
      <c r="F35" s="315" t="e">
        <f t="shared" si="1"/>
        <v>#DIV/0!</v>
      </c>
      <c r="G35"/>
      <c r="H35"/>
      <c r="I35"/>
      <c r="J35"/>
      <c r="K35"/>
      <c r="L35"/>
      <c r="M35"/>
    </row>
    <row r="36" spans="1:13" s="28" customFormat="1" ht="15.75" customHeight="1">
      <c r="A36" s="552"/>
      <c r="B36" s="39">
        <v>12</v>
      </c>
      <c r="C36" s="202" t="s">
        <v>47</v>
      </c>
      <c r="D36" s="491">
        <v>1791.4007351943612</v>
      </c>
      <c r="E36" s="279">
        <v>0.3347911966798163</v>
      </c>
      <c r="F36" s="315" t="e">
        <f t="shared" si="1"/>
        <v>#DIV/0!</v>
      </c>
      <c r="G36"/>
      <c r="H36"/>
      <c r="I36"/>
      <c r="J36"/>
      <c r="K36"/>
      <c r="L36"/>
      <c r="M36"/>
    </row>
    <row r="37" spans="1:13" s="28" customFormat="1" ht="55.5" customHeight="1">
      <c r="A37" s="278" t="s">
        <v>133</v>
      </c>
      <c r="B37" s="557" t="s">
        <v>208</v>
      </c>
      <c r="C37" s="558"/>
      <c r="D37" s="491">
        <v>4815.72</v>
      </c>
      <c r="E37" s="279">
        <v>0.9</v>
      </c>
      <c r="F37" s="315" t="e">
        <f t="shared" si="1"/>
        <v>#DIV/0!</v>
      </c>
      <c r="G37"/>
      <c r="H37"/>
      <c r="I37"/>
      <c r="J37"/>
      <c r="K37"/>
      <c r="L37"/>
      <c r="M37"/>
    </row>
    <row r="38" spans="1:13" s="28" customFormat="1" ht="16.5" customHeight="1">
      <c r="A38" s="280" t="s">
        <v>134</v>
      </c>
      <c r="B38" s="281">
        <v>1</v>
      </c>
      <c r="C38" s="49" t="s">
        <v>47</v>
      </c>
      <c r="D38" s="491">
        <v>0</v>
      </c>
      <c r="E38" s="279">
        <v>0</v>
      </c>
      <c r="F38" s="315" t="e">
        <f t="shared" si="1"/>
        <v>#DIV/0!</v>
      </c>
      <c r="G38"/>
      <c r="H38"/>
      <c r="I38"/>
      <c r="J38"/>
      <c r="K38"/>
      <c r="L38"/>
      <c r="M38"/>
    </row>
    <row r="39" spans="1:13" s="28" customFormat="1" ht="15.75" customHeight="1">
      <c r="A39" s="280" t="s">
        <v>135</v>
      </c>
      <c r="B39" s="282">
        <v>1</v>
      </c>
      <c r="C39" s="50" t="s">
        <v>47</v>
      </c>
      <c r="D39" s="491">
        <v>0</v>
      </c>
      <c r="E39" s="279">
        <v>0</v>
      </c>
      <c r="F39" s="315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360" t="s">
        <v>60</v>
      </c>
      <c r="B40" s="361"/>
      <c r="C40" s="361"/>
      <c r="D40" s="493"/>
      <c r="E40" s="361"/>
      <c r="F40" s="362"/>
      <c r="G40"/>
      <c r="H40"/>
      <c r="I40"/>
      <c r="J40"/>
      <c r="K40"/>
      <c r="L40"/>
      <c r="M40"/>
    </row>
    <row r="41" spans="1:13" ht="18" customHeight="1">
      <c r="A41" s="283" t="s">
        <v>136</v>
      </c>
      <c r="B41" s="554"/>
      <c r="C41" s="554"/>
      <c r="D41" s="491">
        <v>6091.110648154584</v>
      </c>
      <c r="E41" s="279">
        <v>1.1383551334668804</v>
      </c>
      <c r="F41" s="315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363" t="s">
        <v>127</v>
      </c>
      <c r="B42" s="364"/>
      <c r="C42" s="364"/>
      <c r="D42" s="494"/>
      <c r="E42" s="364"/>
      <c r="F42" s="365"/>
      <c r="G42"/>
      <c r="H42"/>
      <c r="I42"/>
      <c r="J42"/>
      <c r="K42"/>
      <c r="L42"/>
      <c r="M42"/>
    </row>
    <row r="43" spans="1:46" s="136" customFormat="1" ht="15.75">
      <c r="A43" s="396" t="s">
        <v>137</v>
      </c>
      <c r="B43" s="553"/>
      <c r="C43" s="553"/>
      <c r="D43" s="495">
        <v>67002.21712970042</v>
      </c>
      <c r="E43" s="397">
        <v>12.521906468135684</v>
      </c>
      <c r="F43" s="135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</row>
    <row r="44" spans="1:46" s="136" customFormat="1" ht="15.75">
      <c r="A44" s="443"/>
      <c r="B44" s="444"/>
      <c r="C44" s="444"/>
      <c r="D44" s="496"/>
      <c r="E44" s="446"/>
      <c r="F44" s="445"/>
      <c r="G44"/>
      <c r="H44"/>
      <c r="I44"/>
      <c r="J44"/>
      <c r="K44"/>
      <c r="L44"/>
      <c r="M44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</sheetData>
  <sheetProtection/>
  <mergeCells count="14">
    <mergeCell ref="D1:E1"/>
    <mergeCell ref="A29:A36"/>
    <mergeCell ref="B43:C43"/>
    <mergeCell ref="B41:C41"/>
    <mergeCell ref="B29:C29"/>
    <mergeCell ref="B37:C37"/>
    <mergeCell ref="B35:C35"/>
    <mergeCell ref="C2:D2"/>
    <mergeCell ref="A9:E9"/>
    <mergeCell ref="A8:E8"/>
    <mergeCell ref="B11:C11"/>
    <mergeCell ref="C3:D3"/>
    <mergeCell ref="B31:C31"/>
    <mergeCell ref="B33:C33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25">
      <selection activeCell="D30" sqref="D30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9.25" customHeight="1">
      <c r="A1" s="30"/>
      <c r="B1" s="30"/>
      <c r="C1" s="26"/>
      <c r="D1" s="544" t="s">
        <v>292</v>
      </c>
      <c r="E1" s="544"/>
    </row>
    <row r="2" spans="1:5" ht="12.75" customHeight="1">
      <c r="A2" s="30"/>
      <c r="B2" s="30"/>
      <c r="C2" s="559" t="s">
        <v>44</v>
      </c>
      <c r="D2" s="559"/>
      <c r="E2" s="390"/>
    </row>
    <row r="3" spans="1:5" ht="45" customHeight="1">
      <c r="A3" s="30"/>
      <c r="B3" s="30"/>
      <c r="C3" s="548" t="s">
        <v>262</v>
      </c>
      <c r="D3" s="548"/>
      <c r="E3" s="548"/>
    </row>
    <row r="4" spans="1:5" ht="22.5" customHeight="1">
      <c r="A4" s="30"/>
      <c r="B4" s="30"/>
      <c r="C4" s="287"/>
      <c r="D4" s="138" t="s">
        <v>263</v>
      </c>
      <c r="E4" s="30"/>
    </row>
    <row r="5" spans="1:5" ht="15.75">
      <c r="A5" s="30"/>
      <c r="B5" s="30"/>
      <c r="C5" s="437" t="s">
        <v>264</v>
      </c>
      <c r="D5" s="138"/>
      <c r="E5" s="30"/>
    </row>
    <row r="6" spans="1:5" ht="12" customHeight="1">
      <c r="A6" s="30"/>
      <c r="B6" s="30"/>
      <c r="C6" s="394" t="s">
        <v>270</v>
      </c>
      <c r="D6" s="438"/>
      <c r="E6" s="30"/>
    </row>
    <row r="7" spans="1:5" ht="17.25" customHeight="1">
      <c r="A7" s="30"/>
      <c r="B7" s="30"/>
      <c r="C7" s="6" t="s">
        <v>295</v>
      </c>
      <c r="D7" s="439"/>
      <c r="E7" s="30"/>
    </row>
    <row r="8" spans="1:5" ht="30.75" customHeight="1">
      <c r="A8" s="576" t="s">
        <v>34</v>
      </c>
      <c r="B8" s="576"/>
      <c r="C8" s="576"/>
      <c r="D8" s="576"/>
      <c r="E8" s="576"/>
    </row>
    <row r="9" spans="1:5" ht="45.75" customHeight="1">
      <c r="A9" s="577" t="s">
        <v>268</v>
      </c>
      <c r="B9" s="577"/>
      <c r="C9" s="577"/>
      <c r="D9" s="577"/>
      <c r="E9" s="577"/>
    </row>
    <row r="10" spans="1:5" ht="16.5">
      <c r="A10" s="340"/>
      <c r="B10" s="340"/>
      <c r="C10" s="340" t="s">
        <v>297</v>
      </c>
      <c r="D10" s="340"/>
      <c r="E10" s="340"/>
    </row>
    <row r="11" spans="1:5" ht="84" customHeight="1">
      <c r="A11" s="442"/>
      <c r="B11" s="546" t="s">
        <v>35</v>
      </c>
      <c r="C11" s="547"/>
      <c r="D11" s="40" t="s">
        <v>36</v>
      </c>
      <c r="E11" s="40" t="s">
        <v>163</v>
      </c>
    </row>
    <row r="12" spans="1:5" ht="15.75" customHeight="1">
      <c r="A12" s="582" t="s">
        <v>45</v>
      </c>
      <c r="B12" s="583"/>
      <c r="C12" s="583"/>
      <c r="D12" s="583"/>
      <c r="E12" s="584"/>
    </row>
    <row r="13" spans="1:5" ht="30.75" customHeight="1">
      <c r="A13" s="214" t="s">
        <v>19</v>
      </c>
      <c r="B13" s="10">
        <v>1</v>
      </c>
      <c r="C13" s="215" t="s">
        <v>46</v>
      </c>
      <c r="D13" s="422">
        <v>2337.2305928352866</v>
      </c>
      <c r="E13" s="419">
        <v>0.43680021545101416</v>
      </c>
    </row>
    <row r="14" spans="1:5" ht="15" customHeight="1">
      <c r="A14" s="211" t="s">
        <v>164</v>
      </c>
      <c r="B14" s="218">
        <v>12</v>
      </c>
      <c r="C14" s="213" t="s">
        <v>47</v>
      </c>
      <c r="D14" s="270">
        <v>0</v>
      </c>
      <c r="E14" s="420">
        <v>0</v>
      </c>
    </row>
    <row r="15" spans="1:5" ht="33" customHeight="1">
      <c r="A15" s="211" t="s">
        <v>20</v>
      </c>
      <c r="B15" s="218">
        <v>2</v>
      </c>
      <c r="C15" s="213" t="s">
        <v>47</v>
      </c>
      <c r="D15" s="270">
        <v>0</v>
      </c>
      <c r="E15" s="420">
        <v>0</v>
      </c>
    </row>
    <row r="16" spans="1:5" ht="30.75" customHeight="1">
      <c r="A16" s="211" t="s">
        <v>165</v>
      </c>
      <c r="B16" s="218">
        <v>1</v>
      </c>
      <c r="C16" s="213" t="s">
        <v>47</v>
      </c>
      <c r="D16" s="423">
        <v>0</v>
      </c>
      <c r="E16" s="421">
        <v>0</v>
      </c>
    </row>
    <row r="17" spans="1:5" ht="15.75" customHeight="1">
      <c r="A17" s="585" t="s">
        <v>54</v>
      </c>
      <c r="B17" s="586"/>
      <c r="C17" s="586"/>
      <c r="D17" s="586"/>
      <c r="E17" s="587"/>
    </row>
    <row r="18" spans="1:5" ht="17.25" customHeight="1">
      <c r="A18" s="214" t="s">
        <v>166</v>
      </c>
      <c r="B18" s="10">
        <v>4</v>
      </c>
      <c r="C18" s="215" t="s">
        <v>47</v>
      </c>
      <c r="D18" s="422">
        <v>0</v>
      </c>
      <c r="E18" s="420">
        <v>0</v>
      </c>
    </row>
    <row r="19" spans="1:5" ht="15" customHeight="1">
      <c r="A19" s="211" t="s">
        <v>167</v>
      </c>
      <c r="B19" s="212"/>
      <c r="C19" s="213" t="s">
        <v>46</v>
      </c>
      <c r="D19" s="270">
        <v>0</v>
      </c>
      <c r="E19" s="420">
        <v>0</v>
      </c>
    </row>
    <row r="20" spans="1:5" ht="33.75" customHeight="1">
      <c r="A20" s="11" t="s">
        <v>168</v>
      </c>
      <c r="B20" s="82">
        <v>1</v>
      </c>
      <c r="C20" s="389" t="s">
        <v>169</v>
      </c>
      <c r="D20" s="423">
        <v>2914.441387017281</v>
      </c>
      <c r="E20" s="420">
        <v>0.5446739528700907</v>
      </c>
    </row>
    <row r="21" spans="1:5" ht="15.75" customHeight="1">
      <c r="A21" s="578" t="s">
        <v>170</v>
      </c>
      <c r="B21" s="579"/>
      <c r="C21" s="579"/>
      <c r="D21" s="580"/>
      <c r="E21" s="581"/>
    </row>
    <row r="22" spans="1:5" ht="81" customHeight="1">
      <c r="A22" s="114" t="s">
        <v>171</v>
      </c>
      <c r="B22" s="564" t="s">
        <v>21</v>
      </c>
      <c r="C22" s="565"/>
      <c r="D22" s="463">
        <v>0</v>
      </c>
      <c r="E22" s="420">
        <v>0</v>
      </c>
    </row>
    <row r="23" spans="1:5" s="425" customFormat="1" ht="33" customHeight="1">
      <c r="A23" s="462" t="s">
        <v>271</v>
      </c>
      <c r="B23" s="570" t="s">
        <v>169</v>
      </c>
      <c r="C23" s="571"/>
      <c r="D23" s="464">
        <v>4428.005544902285</v>
      </c>
      <c r="E23" s="424">
        <v>0.8275408434070205</v>
      </c>
    </row>
    <row r="24" spans="1:5" ht="15.75" customHeight="1">
      <c r="A24" s="572" t="s">
        <v>172</v>
      </c>
      <c r="B24" s="573"/>
      <c r="C24" s="573"/>
      <c r="D24" s="574"/>
      <c r="E24" s="575"/>
    </row>
    <row r="25" spans="1:5" ht="16.5" customHeight="1">
      <c r="A25" s="139" t="s">
        <v>173</v>
      </c>
      <c r="B25" s="568"/>
      <c r="C25" s="569"/>
      <c r="D25" s="270"/>
      <c r="E25" s="271">
        <v>0</v>
      </c>
    </row>
    <row r="26" spans="1:5" ht="30.75" customHeight="1">
      <c r="A26" s="41" t="s">
        <v>174</v>
      </c>
      <c r="B26" s="566"/>
      <c r="C26" s="567"/>
      <c r="D26" s="270"/>
      <c r="E26" s="271">
        <v>0</v>
      </c>
    </row>
    <row r="27" spans="1:5" ht="14.25">
      <c r="A27" s="561" t="s">
        <v>127</v>
      </c>
      <c r="B27" s="562"/>
      <c r="C27" s="562"/>
      <c r="D27" s="562"/>
      <c r="E27" s="563"/>
    </row>
    <row r="28" spans="1:5" ht="15.75">
      <c r="A28" s="440" t="s">
        <v>30</v>
      </c>
      <c r="B28" s="441"/>
      <c r="C28" s="441"/>
      <c r="D28" s="273">
        <v>9679.677524754854</v>
      </c>
      <c r="E28" s="272">
        <v>1.8090150117281252</v>
      </c>
    </row>
  </sheetData>
  <sheetProtection/>
  <mergeCells count="15">
    <mergeCell ref="A8:E8"/>
    <mergeCell ref="A9:E9"/>
    <mergeCell ref="A21:E21"/>
    <mergeCell ref="A12:E12"/>
    <mergeCell ref="A17:E17"/>
    <mergeCell ref="D1:E1"/>
    <mergeCell ref="A27:E27"/>
    <mergeCell ref="C2:D2"/>
    <mergeCell ref="B22:C22"/>
    <mergeCell ref="B26:C26"/>
    <mergeCell ref="B25:C25"/>
    <mergeCell ref="B23:C23"/>
    <mergeCell ref="A24:E24"/>
    <mergeCell ref="B11:C11"/>
    <mergeCell ref="C3:E3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2012-06-04T08:16:36Z</cp:lastPrinted>
  <dcterms:created xsi:type="dcterms:W3CDTF">2007-01-24T02:52:45Z</dcterms:created>
  <dcterms:modified xsi:type="dcterms:W3CDTF">2012-06-04T08:16:38Z</dcterms:modified>
  <cp:category/>
  <cp:version/>
  <cp:contentType/>
  <cp:contentStatus/>
</cp:coreProperties>
</file>