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<sst xmlns="http://schemas.openxmlformats.org/spreadsheetml/2006/main" count="291" uniqueCount="206">
  <si>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</si>
  <si>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</si>
  <si>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</si>
  <si>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</si>
  <si>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</si>
  <si>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</si>
  <si>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</si>
  <si>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</si>
  <si>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</si>
  <si>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</si>
  <si>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</si>
  <si>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Родниковая, 42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</si>
  <si>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</si>
  <si>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</si>
  <si>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</si>
  <si>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</si>
  <si>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</si>
  <si>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</si>
  <si>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</si>
  <si>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</si>
  <si>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</si>
  <si>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</si>
  <si>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</si>
  <si>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</si>
  <si>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</si>
  <si>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</si>
  <si>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</si>
  <si>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</si>
  <si>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</si>
  <si>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</si>
  <si>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</si>
  <si>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</si>
  <si>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</si>
  <si>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</si>
  <si>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</si>
  <si>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</si>
  <si>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</si>
  <si>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</si>
  <si>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</si>
  <si>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</si>
  <si>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</si>
  <si>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</si>
  <si>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</si>
  <si>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</si>
  <si>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</si>
  <si>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</si>
  <si>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</si>
  <si>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</si>
  <si>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</si>
  <si>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</si>
  <si>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</si>
  <si>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</si>
  <si>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</si>
  <si>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</si>
  <si>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</si>
  <si>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</si>
  <si>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</si>
  <si>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</si>
  <si>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</si>
  <si>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</si>
  <si>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</si>
  <si>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</si>
  <si>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</si>
  <si>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</si>
  <si>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 xml:space="preserve">бутовый </t>
  </si>
  <si>
    <t>трещины</t>
  </si>
  <si>
    <t>2. Наружные и внутренние капитальные стены</t>
  </si>
  <si>
    <t>брусчатые</t>
  </si>
  <si>
    <t>гниль в досках, трещины</t>
  </si>
  <si>
    <t>3. Перегородки</t>
  </si>
  <si>
    <t>4. Перекрытия</t>
  </si>
  <si>
    <t>чердачное</t>
  </si>
  <si>
    <t xml:space="preserve">деревянные </t>
  </si>
  <si>
    <t>прогиб балок</t>
  </si>
  <si>
    <t>междуэтажные</t>
  </si>
  <si>
    <t>подвальные</t>
  </si>
  <si>
    <t>(другое)</t>
  </si>
  <si>
    <t>5. Крыша</t>
  </si>
  <si>
    <t>шифер</t>
  </si>
  <si>
    <t>трещины, гниль в обрешетке</t>
  </si>
  <si>
    <t>6. Полы</t>
  </si>
  <si>
    <t>деревянные</t>
  </si>
  <si>
    <t>трещины, окрас утрачен</t>
  </si>
  <si>
    <t>7. Проемы</t>
  </si>
  <si>
    <t>окна</t>
  </si>
  <si>
    <t>деревянные  двухстворные</t>
  </si>
  <si>
    <t>гниль в подоконниках, трещины</t>
  </si>
  <si>
    <t>двери</t>
  </si>
  <si>
    <t>филенчатые</t>
  </si>
  <si>
    <t>8. Отделка</t>
  </si>
  <si>
    <t>внутренняя</t>
  </si>
  <si>
    <t>штукатурка, окраска, побелка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</si>
  <si>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</si>
  <si>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</si>
  <si>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</si>
  <si>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</si>
  <si>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</si>
  <si>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</si>
  <si>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</si>
  <si>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</si>
  <si>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</si>
  <si>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</si>
  <si>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</si>
  <si>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</si>
  <si>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</si>
  <si>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</si>
  <si>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</si>
  <si>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</si>
  <si>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</si>
  <si>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</si>
  <si>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</si>
  <si>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</si>
  <si>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</si>
  <si>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</si>
  <si>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</si>
  <si>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</si>
  <si>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</si>
  <si>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</si>
  <si>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деревянное</t>
  </si>
  <si>
    <t>трещины, гниль, деформация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</si>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</sst>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0" fillId="0" borderId="8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181" fontId="12" fillId="4" borderId="5" xfId="0" applyNumberFormat="1" applyFont="1" applyFill="1" applyBorder="1" applyAlignment="1">
      <alignment horizontal="center" vertical="top" wrapText="1"/>
    </xf>
    <xf numFmtId="43" fontId="12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7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5" xfId="0" applyNumberFormat="1" applyFont="1" applyFill="1" applyBorder="1" applyAlignment="1">
      <alignment/>
    </xf>
    <xf numFmtId="43" fontId="12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2" fillId="6" borderId="1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5" xfId="0" applyNumberFormat="1" applyFont="1" applyFill="1" applyBorder="1" applyAlignment="1">
      <alignment/>
    </xf>
    <xf numFmtId="43" fontId="12" fillId="6" borderId="5" xfId="0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5" xfId="0" applyNumberFormat="1" applyFont="1" applyFill="1" applyBorder="1" applyAlignment="1">
      <alignment horizontal="center" vertical="top" wrapText="1"/>
    </xf>
    <xf numFmtId="43" fontId="12" fillId="7" borderId="5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8" borderId="14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5" xfId="0" applyFont="1" applyFill="1" applyBorder="1" applyAlignment="1">
      <alignment vertical="top"/>
    </xf>
    <xf numFmtId="181" fontId="12" fillId="8" borderId="5" xfId="0" applyNumberFormat="1" applyFont="1" applyFill="1" applyBorder="1" applyAlignment="1">
      <alignment horizontal="center" vertical="top" wrapText="1"/>
    </xf>
    <xf numFmtId="43" fontId="12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2" fillId="9" borderId="14" xfId="0" applyFont="1" applyFill="1" applyBorder="1" applyAlignment="1">
      <alignment/>
    </xf>
    <xf numFmtId="0" fontId="12" fillId="9" borderId="2" xfId="0" applyFont="1" applyFill="1" applyBorder="1" applyAlignment="1">
      <alignment/>
    </xf>
    <xf numFmtId="43" fontId="12" fillId="9" borderId="2" xfId="0" applyNumberFormat="1" applyFont="1" applyFill="1" applyBorder="1" applyAlignment="1">
      <alignment/>
    </xf>
    <xf numFmtId="0" fontId="12" fillId="9" borderId="15" xfId="0" applyFont="1" applyFill="1" applyBorder="1" applyAlignment="1">
      <alignment/>
    </xf>
    <xf numFmtId="181" fontId="12" fillId="9" borderId="5" xfId="15" applyNumberFormat="1" applyFont="1" applyFill="1" applyBorder="1" applyAlignment="1">
      <alignment horizontal="center"/>
    </xf>
    <xf numFmtId="43" fontId="12" fillId="9" borderId="5" xfId="15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3" fontId="12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2" fillId="0" borderId="12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9" fontId="14" fillId="5" borderId="0" xfId="17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4" fillId="10" borderId="5" xfId="0" applyFont="1" applyFill="1" applyBorder="1" applyAlignment="1">
      <alignment/>
    </xf>
    <xf numFmtId="180" fontId="14" fillId="10" borderId="5" xfId="0" applyNumberFormat="1" applyFont="1" applyFill="1" applyBorder="1" applyAlignment="1">
      <alignment horizontal="left"/>
    </xf>
    <xf numFmtId="43" fontId="12" fillId="9" borderId="5" xfId="15" applyNumberFormat="1" applyFont="1" applyFill="1" applyBorder="1" applyAlignment="1">
      <alignment horizontal="center"/>
    </xf>
    <xf numFmtId="43" fontId="3" fillId="6" borderId="6" xfId="15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0" fontId="10" fillId="6" borderId="6" xfId="0" applyFont="1" applyFill="1" applyBorder="1" applyAlignment="1">
      <alignment/>
    </xf>
    <xf numFmtId="9" fontId="14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5" fillId="5" borderId="5" xfId="0" applyNumberFormat="1" applyFont="1" applyFill="1" applyBorder="1" applyAlignment="1">
      <alignment/>
    </xf>
    <xf numFmtId="0" fontId="10" fillId="5" borderId="5" xfId="0" applyFont="1" applyFill="1" applyBorder="1" applyAlignment="1">
      <alignment/>
    </xf>
    <xf numFmtId="9" fontId="14" fillId="5" borderId="5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2" fontId="12" fillId="11" borderId="5" xfId="0" applyNumberFormat="1" applyFont="1" applyFill="1" applyBorder="1" applyAlignment="1">
      <alignment/>
    </xf>
    <xf numFmtId="0" fontId="12" fillId="11" borderId="5" xfId="0" applyFont="1" applyFill="1" applyBorder="1" applyAlignment="1">
      <alignment/>
    </xf>
    <xf numFmtId="9" fontId="12" fillId="11" borderId="5" xfId="17" applyFont="1" applyFill="1" applyBorder="1" applyAlignment="1">
      <alignment/>
    </xf>
    <xf numFmtId="2" fontId="13" fillId="4" borderId="5" xfId="0" applyNumberFormat="1" applyFont="1" applyFill="1" applyBorder="1" applyAlignment="1">
      <alignment/>
    </xf>
    <xf numFmtId="0" fontId="13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8" fillId="0" borderId="5" xfId="0" applyNumberFormat="1" applyFont="1" applyFill="1" applyBorder="1" applyAlignment="1">
      <alignment/>
    </xf>
    <xf numFmtId="2" fontId="18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3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2" fillId="9" borderId="14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5" t="s">
        <v>0</v>
      </c>
      <c r="C1" s="245"/>
    </row>
    <row r="2" spans="1:3" ht="15.75">
      <c r="A2" s="1"/>
      <c r="B2" s="240" t="s">
        <v>1</v>
      </c>
      <c r="C2" s="240"/>
    </row>
    <row r="3" spans="1:3" ht="15.75">
      <c r="A3" s="1"/>
      <c r="B3" s="239" t="s">
        <v>2</v>
      </c>
      <c r="C3" s="23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40" t="s">
        <v>7</v>
      </c>
      <c r="B7" s="240"/>
      <c r="C7" s="240"/>
    </row>
    <row r="8" spans="1:3" ht="15.75">
      <c r="A8" s="243" t="s">
        <v>8</v>
      </c>
      <c r="B8" s="243"/>
      <c r="C8" s="243"/>
    </row>
    <row r="9" spans="1:3" ht="15.75">
      <c r="A9" s="240" t="s">
        <v>9</v>
      </c>
      <c r="B9" s="240"/>
      <c r="C9" s="240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9" t="s">
        <v>14</v>
      </c>
      <c r="C12" s="8"/>
    </row>
    <row r="13" spans="1:3" ht="15.75">
      <c r="A13" s="8" t="s">
        <v>15</v>
      </c>
      <c r="B13" s="9">
        <v>1958</v>
      </c>
      <c r="C13" s="3"/>
    </row>
    <row r="14" spans="1:3" ht="15.75">
      <c r="A14" s="244" t="s">
        <v>16</v>
      </c>
      <c r="B14" s="244"/>
      <c r="C14" s="12">
        <v>0.38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3">
        <v>1968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5</v>
      </c>
      <c r="C23" s="3"/>
    </row>
    <row r="24" spans="1:3" ht="15.75">
      <c r="A24" s="239" t="s">
        <v>27</v>
      </c>
      <c r="B24" s="239"/>
      <c r="C24" s="15" t="s">
        <v>20</v>
      </c>
    </row>
    <row r="25" spans="1:3" ht="15.75">
      <c r="A25" s="239" t="s">
        <v>28</v>
      </c>
      <c r="B25" s="239"/>
      <c r="C25" s="16" t="s">
        <v>20</v>
      </c>
    </row>
    <row r="26" spans="1:3" ht="15.75">
      <c r="A26" s="239" t="s">
        <v>29</v>
      </c>
      <c r="B26" s="239"/>
      <c r="C26" s="15" t="s">
        <v>20</v>
      </c>
    </row>
    <row r="27" spans="1:3" ht="15.75">
      <c r="A27" s="8" t="s">
        <v>30</v>
      </c>
      <c r="B27" s="10">
        <v>760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177.5</v>
      </c>
      <c r="C30" s="10" t="s">
        <v>35</v>
      </c>
    </row>
    <row r="31" spans="1:3" ht="15.75">
      <c r="A31" s="18" t="s">
        <v>36</v>
      </c>
      <c r="B31" s="17">
        <v>177.5</v>
      </c>
      <c r="C31" s="17" t="s">
        <v>35</v>
      </c>
    </row>
    <row r="32" spans="1:3" ht="15.75">
      <c r="A32" s="20" t="s">
        <v>37</v>
      </c>
      <c r="B32" s="17">
        <v>117.5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180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/>
      <c r="C42" s="8" t="s">
        <v>35</v>
      </c>
    </row>
    <row r="43" spans="1:3" ht="15.75">
      <c r="A43" s="18" t="s">
        <v>49</v>
      </c>
      <c r="B43" s="19"/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 t="s">
        <v>52</v>
      </c>
      <c r="C45" s="30" t="s">
        <v>53</v>
      </c>
    </row>
    <row r="46" spans="1:3" ht="15.75">
      <c r="A46" s="8" t="s">
        <v>54</v>
      </c>
      <c r="B46" s="32">
        <v>280.8</v>
      </c>
      <c r="C46" s="17" t="s">
        <v>35</v>
      </c>
    </row>
    <row r="47" spans="1:3" ht="15.75">
      <c r="A47" s="33" t="s">
        <v>55</v>
      </c>
      <c r="B47" s="34"/>
      <c r="C47" s="8"/>
    </row>
    <row r="48" spans="1:3" ht="15.75">
      <c r="A48" s="35" t="s">
        <v>56</v>
      </c>
      <c r="B48" s="34"/>
      <c r="C48" s="8"/>
    </row>
    <row r="49" spans="1:3" ht="15.75">
      <c r="A49" s="35" t="s">
        <v>57</v>
      </c>
      <c r="B49" s="32">
        <v>280.8</v>
      </c>
      <c r="C49" s="8"/>
    </row>
    <row r="50" spans="1:3" ht="15.75">
      <c r="A50" s="35" t="s">
        <v>58</v>
      </c>
      <c r="B50" s="34"/>
      <c r="C50" s="8"/>
    </row>
    <row r="51" spans="1:3" ht="15.75">
      <c r="A51" s="240" t="s">
        <v>59</v>
      </c>
      <c r="B51" s="240"/>
      <c r="C51" s="240"/>
    </row>
    <row r="52" spans="1:3" ht="15.75">
      <c r="A52" s="1"/>
      <c r="B52" s="3"/>
      <c r="C52" s="3"/>
    </row>
    <row r="53" spans="1:3" ht="110.25">
      <c r="A53" s="36" t="s">
        <v>60</v>
      </c>
      <c r="B53" s="36" t="s">
        <v>61</v>
      </c>
      <c r="C53" s="36" t="s">
        <v>62</v>
      </c>
    </row>
    <row r="54" spans="1:3" ht="15.75">
      <c r="A54" s="37" t="s">
        <v>63</v>
      </c>
      <c r="B54" s="38" t="s">
        <v>64</v>
      </c>
      <c r="C54" s="39" t="s">
        <v>65</v>
      </c>
    </row>
    <row r="55" spans="1:3" ht="26.25">
      <c r="A55" s="37" t="s">
        <v>66</v>
      </c>
      <c r="B55" s="38" t="s">
        <v>67</v>
      </c>
      <c r="C55" s="39" t="s">
        <v>68</v>
      </c>
    </row>
    <row r="56" spans="1:3" ht="15.75">
      <c r="A56" s="40" t="s">
        <v>69</v>
      </c>
      <c r="B56" s="41"/>
      <c r="C56" s="39"/>
    </row>
    <row r="57" spans="1:3" ht="15.75">
      <c r="A57" s="42" t="s">
        <v>70</v>
      </c>
      <c r="B57" s="43"/>
      <c r="C57" s="44"/>
    </row>
    <row r="58" spans="1:3" ht="15.75">
      <c r="A58" s="45" t="s">
        <v>71</v>
      </c>
      <c r="B58" s="46" t="s">
        <v>72</v>
      </c>
      <c r="C58" s="47" t="s">
        <v>73</v>
      </c>
    </row>
    <row r="59" spans="1:3" ht="15.75">
      <c r="A59" s="45" t="s">
        <v>74</v>
      </c>
      <c r="B59" s="48"/>
      <c r="C59" s="49"/>
    </row>
    <row r="60" spans="1:3" ht="15.75">
      <c r="A60" s="45" t="s">
        <v>75</v>
      </c>
      <c r="B60" s="48"/>
      <c r="C60" s="49"/>
    </row>
    <row r="61" spans="1:3" ht="15.75">
      <c r="A61" s="50" t="s">
        <v>76</v>
      </c>
      <c r="B61" s="51"/>
      <c r="C61" s="52"/>
    </row>
    <row r="62" spans="1:3" ht="26.25">
      <c r="A62" s="53" t="s">
        <v>77</v>
      </c>
      <c r="B62" s="54" t="s">
        <v>78</v>
      </c>
      <c r="C62" s="55" t="s">
        <v>79</v>
      </c>
    </row>
    <row r="63" spans="1:3" ht="31.5">
      <c r="A63" s="56" t="s">
        <v>80</v>
      </c>
      <c r="B63" s="38" t="s">
        <v>81</v>
      </c>
      <c r="C63" s="57" t="s">
        <v>82</v>
      </c>
    </row>
    <row r="64" spans="1:3" ht="15.75">
      <c r="A64" s="42" t="s">
        <v>83</v>
      </c>
      <c r="B64" s="58"/>
      <c r="C64" s="59"/>
    </row>
    <row r="65" spans="1:3" ht="38.25">
      <c r="A65" s="60" t="s">
        <v>84</v>
      </c>
      <c r="B65" s="61" t="s">
        <v>85</v>
      </c>
      <c r="C65" s="62" t="s">
        <v>86</v>
      </c>
    </row>
    <row r="66" spans="1:3" ht="15.75">
      <c r="A66" s="63" t="s">
        <v>87</v>
      </c>
      <c r="B66" s="64" t="s">
        <v>88</v>
      </c>
      <c r="C66" s="65" t="s">
        <v>65</v>
      </c>
    </row>
    <row r="67" spans="1:3" ht="15.75">
      <c r="A67" s="66" t="s">
        <v>76</v>
      </c>
      <c r="B67" s="67"/>
      <c r="C67" s="68"/>
    </row>
    <row r="68" spans="1:3" ht="15.75">
      <c r="A68" s="42" t="s">
        <v>89</v>
      </c>
      <c r="B68" s="58"/>
      <c r="C68" s="59"/>
    </row>
    <row r="69" spans="1:3" ht="15.75">
      <c r="A69" s="63" t="s">
        <v>90</v>
      </c>
      <c r="B69" s="241" t="s">
        <v>91</v>
      </c>
      <c r="C69" s="242" t="s">
        <v>65</v>
      </c>
    </row>
    <row r="70" spans="1:3" ht="15.75">
      <c r="A70" s="60" t="s">
        <v>92</v>
      </c>
      <c r="B70" s="241"/>
      <c r="C70" s="242"/>
    </row>
    <row r="71" spans="1:3" ht="15.75">
      <c r="A71" s="63" t="s">
        <v>76</v>
      </c>
      <c r="B71" s="64"/>
      <c r="C71" s="68"/>
    </row>
    <row r="72" spans="1:3" ht="31.5">
      <c r="A72" s="42" t="s">
        <v>93</v>
      </c>
      <c r="B72" s="58"/>
      <c r="C72" s="59"/>
    </row>
    <row r="73" spans="1:3" ht="15.75">
      <c r="A73" s="63" t="s">
        <v>94</v>
      </c>
      <c r="B73" s="69" t="s">
        <v>20</v>
      </c>
      <c r="C73" s="65"/>
    </row>
    <row r="74" spans="1:3" ht="15.75">
      <c r="A74" s="63" t="s">
        <v>95</v>
      </c>
      <c r="B74" s="70" t="s">
        <v>20</v>
      </c>
      <c r="C74" s="65"/>
    </row>
    <row r="75" spans="1:3" ht="15.75">
      <c r="A75" s="63" t="s">
        <v>96</v>
      </c>
      <c r="B75" s="64" t="s">
        <v>20</v>
      </c>
      <c r="C75" s="65"/>
    </row>
    <row r="76" spans="1:3" ht="15.75">
      <c r="A76" s="63" t="s">
        <v>97</v>
      </c>
      <c r="B76" s="70" t="s">
        <v>98</v>
      </c>
      <c r="C76" s="65"/>
    </row>
    <row r="77" spans="1:3" ht="15.75">
      <c r="A77" s="63" t="s">
        <v>99</v>
      </c>
      <c r="B77" s="64" t="s">
        <v>20</v>
      </c>
      <c r="C77" s="65"/>
    </row>
    <row r="78" spans="1:3" ht="15.75">
      <c r="A78" s="63" t="s">
        <v>100</v>
      </c>
      <c r="B78" s="64" t="s">
        <v>20</v>
      </c>
      <c r="C78" s="65"/>
    </row>
    <row r="79" spans="1:3" ht="15.75">
      <c r="A79" s="63" t="s">
        <v>101</v>
      </c>
      <c r="B79" s="64" t="s">
        <v>20</v>
      </c>
      <c r="C79" s="65"/>
    </row>
    <row r="80" spans="1:3" ht="15.75">
      <c r="A80" s="63" t="s">
        <v>102</v>
      </c>
      <c r="B80" s="64" t="s">
        <v>20</v>
      </c>
      <c r="C80" s="65"/>
    </row>
    <row r="81" spans="1:3" ht="15.75">
      <c r="A81" s="66" t="s">
        <v>103</v>
      </c>
      <c r="B81" s="64"/>
      <c r="C81" s="65"/>
    </row>
    <row r="82" spans="1:3" ht="47.25">
      <c r="A82" s="42" t="s">
        <v>104</v>
      </c>
      <c r="B82" s="58"/>
      <c r="C82" s="59"/>
    </row>
    <row r="83" spans="1:3" ht="15.75">
      <c r="A83" s="63" t="s">
        <v>105</v>
      </c>
      <c r="B83" s="70" t="s">
        <v>106</v>
      </c>
      <c r="C83" s="65"/>
    </row>
    <row r="84" spans="1:3" ht="15.75">
      <c r="A84" s="63" t="s">
        <v>107</v>
      </c>
      <c r="B84" s="70" t="s">
        <v>20</v>
      </c>
      <c r="C84" s="65"/>
    </row>
    <row r="85" spans="1:3" ht="15.75">
      <c r="A85" s="63" t="s">
        <v>108</v>
      </c>
      <c r="B85" s="64" t="s">
        <v>20</v>
      </c>
      <c r="C85" s="65" t="s">
        <v>109</v>
      </c>
    </row>
    <row r="86" spans="1:3" ht="15.75">
      <c r="A86" s="63" t="s">
        <v>110</v>
      </c>
      <c r="B86" s="70" t="s">
        <v>20</v>
      </c>
      <c r="C86" s="65"/>
    </row>
    <row r="87" spans="1:3" ht="15.75">
      <c r="A87" s="63" t="s">
        <v>111</v>
      </c>
      <c r="B87" s="64" t="s">
        <v>20</v>
      </c>
      <c r="C87" s="65"/>
    </row>
    <row r="88" spans="1:3" ht="15.75">
      <c r="A88" s="63" t="s">
        <v>112</v>
      </c>
      <c r="B88" s="64"/>
      <c r="C88" s="65"/>
    </row>
    <row r="89" spans="1:3" ht="15.75">
      <c r="A89" s="63" t="s">
        <v>113</v>
      </c>
      <c r="B89" s="70" t="s">
        <v>114</v>
      </c>
      <c r="C89" s="72"/>
    </row>
    <row r="90" spans="1:3" ht="15.75">
      <c r="A90" s="63" t="s">
        <v>115</v>
      </c>
      <c r="B90" s="64" t="s">
        <v>20</v>
      </c>
      <c r="C90" s="65"/>
    </row>
    <row r="91" spans="1:3" ht="15.75">
      <c r="A91" s="63" t="s">
        <v>116</v>
      </c>
      <c r="B91" s="64" t="s">
        <v>20</v>
      </c>
      <c r="C91" s="65"/>
    </row>
    <row r="92" spans="1:3" ht="15.75">
      <c r="A92" s="73" t="s">
        <v>76</v>
      </c>
      <c r="B92" s="67" t="s">
        <v>20</v>
      </c>
      <c r="C92" s="74"/>
    </row>
    <row r="93" spans="1:3" ht="26.25">
      <c r="A93" s="37" t="s">
        <v>117</v>
      </c>
      <c r="B93" s="38" t="s">
        <v>118</v>
      </c>
      <c r="C93" s="39" t="s">
        <v>119</v>
      </c>
    </row>
    <row r="94" spans="1:3" ht="31.5">
      <c r="A94" s="11" t="s">
        <v>120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</sheetData>
  <mergeCells count="13">
    <mergeCell ref="B1:C1"/>
    <mergeCell ref="B2:C2"/>
    <mergeCell ref="B3:C3"/>
    <mergeCell ref="A7:C7"/>
    <mergeCell ref="A8:C8"/>
    <mergeCell ref="A9:C9"/>
    <mergeCell ref="A14:B14"/>
    <mergeCell ref="A24:B24"/>
    <mergeCell ref="A25:B25"/>
    <mergeCell ref="A26:B26"/>
    <mergeCell ref="A51:C51"/>
    <mergeCell ref="B69:B70"/>
    <mergeCell ref="C69:C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6">
      <selection activeCell="P31" sqref="P31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00390625" style="0" customWidth="1"/>
    <col min="5" max="5" width="12.5742187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3" ht="15">
      <c r="A1" s="75"/>
      <c r="B1" s="76"/>
      <c r="C1" s="75"/>
      <c r="D1" s="245" t="s">
        <v>124</v>
      </c>
      <c r="E1" s="245"/>
      <c r="F1" s="75"/>
      <c r="G1" s="75"/>
      <c r="H1" s="75"/>
      <c r="I1" s="77"/>
      <c r="J1" s="77"/>
      <c r="K1" s="75"/>
      <c r="L1" s="75"/>
      <c r="M1" s="75"/>
    </row>
    <row r="2" spans="1:13" ht="15.75">
      <c r="A2" s="76"/>
      <c r="B2" s="76"/>
      <c r="C2" s="256" t="s">
        <v>1</v>
      </c>
      <c r="D2" s="256"/>
      <c r="E2" s="76"/>
      <c r="F2" s="76"/>
      <c r="G2" s="76"/>
      <c r="H2" s="75"/>
      <c r="I2" s="77"/>
      <c r="J2" s="77"/>
      <c r="K2" s="75"/>
      <c r="L2" s="75"/>
      <c r="M2" s="75"/>
    </row>
    <row r="3" spans="1:13" ht="15.75">
      <c r="A3" s="76"/>
      <c r="B3" s="75"/>
      <c r="C3" s="257" t="s">
        <v>2</v>
      </c>
      <c r="D3" s="257"/>
      <c r="E3" s="76"/>
      <c r="F3" s="76"/>
      <c r="G3" s="76"/>
      <c r="H3" s="75"/>
      <c r="I3" s="77"/>
      <c r="J3" s="77"/>
      <c r="K3" s="75"/>
      <c r="L3" s="75"/>
      <c r="M3" s="75"/>
    </row>
    <row r="4" spans="1:13" ht="15.75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  <c r="M4" s="75"/>
    </row>
    <row r="5" spans="1:13" ht="15.75">
      <c r="A5" s="76"/>
      <c r="B5" s="76"/>
      <c r="C5" s="81" t="s">
        <v>125</v>
      </c>
      <c r="D5" s="79"/>
      <c r="E5" s="82"/>
      <c r="F5" s="76"/>
      <c r="G5" s="76"/>
      <c r="H5" s="75"/>
      <c r="I5" s="77"/>
      <c r="J5" s="77"/>
      <c r="K5" s="75"/>
      <c r="L5" s="75"/>
      <c r="M5" s="75"/>
    </row>
    <row r="6" spans="1:13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  <c r="M6" s="75"/>
    </row>
    <row r="7" spans="1:13" ht="15">
      <c r="A7" s="76"/>
      <c r="B7" s="76"/>
      <c r="C7" s="6" t="s">
        <v>122</v>
      </c>
      <c r="D7" s="85"/>
      <c r="E7" s="84"/>
      <c r="F7" s="76"/>
      <c r="G7" s="76"/>
      <c r="H7" s="75"/>
      <c r="I7" s="77"/>
      <c r="J7" s="77"/>
      <c r="K7" s="75"/>
      <c r="L7" s="75"/>
      <c r="M7" s="75"/>
    </row>
    <row r="8" spans="1:13" ht="15.75">
      <c r="A8" s="256" t="s">
        <v>126</v>
      </c>
      <c r="B8" s="256"/>
      <c r="C8" s="256"/>
      <c r="D8" s="256"/>
      <c r="E8" s="256"/>
      <c r="F8" s="86"/>
      <c r="G8" s="86"/>
      <c r="H8" s="87"/>
      <c r="I8" s="88"/>
      <c r="J8" s="77"/>
      <c r="K8" s="87"/>
      <c r="L8" s="87"/>
      <c r="M8" s="87"/>
    </row>
    <row r="9" spans="1:13" ht="15.75">
      <c r="A9" s="252" t="s">
        <v>127</v>
      </c>
      <c r="B9" s="252"/>
      <c r="C9" s="252"/>
      <c r="D9" s="252"/>
      <c r="E9" s="252"/>
      <c r="F9" s="86"/>
      <c r="G9" s="86"/>
      <c r="H9" s="87"/>
      <c r="I9" s="88"/>
      <c r="J9" s="77"/>
      <c r="K9" s="87"/>
      <c r="L9" s="87"/>
      <c r="M9" s="87"/>
    </row>
    <row r="10" spans="1:13" ht="15.75">
      <c r="A10" s="89"/>
      <c r="B10" s="89"/>
      <c r="C10" s="87"/>
      <c r="D10" s="89" t="s">
        <v>11</v>
      </c>
      <c r="E10" s="89"/>
      <c r="F10" s="86"/>
      <c r="G10" s="90">
        <v>177.5</v>
      </c>
      <c r="H10" s="91">
        <v>117.5</v>
      </c>
      <c r="I10" s="88"/>
      <c r="J10" s="77"/>
      <c r="K10" s="87"/>
      <c r="L10" s="87"/>
      <c r="M10" s="87"/>
    </row>
    <row r="11" spans="1:13" ht="126">
      <c r="A11" s="92"/>
      <c r="B11" s="253" t="s">
        <v>128</v>
      </c>
      <c r="C11" s="254"/>
      <c r="D11" s="93" t="s">
        <v>129</v>
      </c>
      <c r="E11" s="93" t="s">
        <v>130</v>
      </c>
      <c r="F11" s="93" t="s">
        <v>131</v>
      </c>
      <c r="G11" s="94"/>
      <c r="H11" s="95"/>
      <c r="I11" s="96" t="s">
        <v>132</v>
      </c>
      <c r="J11" s="77"/>
      <c r="K11" s="95"/>
      <c r="L11" s="95"/>
      <c r="M11" s="95"/>
    </row>
    <row r="12" spans="1:13" ht="15">
      <c r="A12" s="97" t="s">
        <v>133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7"/>
      <c r="J12" s="77"/>
      <c r="K12" s="75"/>
      <c r="L12" s="75"/>
      <c r="M12" s="75"/>
    </row>
    <row r="13" spans="1:13" ht="31.5">
      <c r="A13" s="104" t="s">
        <v>134</v>
      </c>
      <c r="B13" s="105">
        <v>6</v>
      </c>
      <c r="C13" s="106" t="s">
        <v>135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5"/>
      <c r="I13" s="77">
        <v>0.81</v>
      </c>
      <c r="J13" s="77" t="s">
        <v>136</v>
      </c>
      <c r="K13" s="75"/>
      <c r="L13" s="75"/>
      <c r="M13" s="75"/>
    </row>
    <row r="14" spans="1:13" ht="15">
      <c r="A14" s="110" t="s">
        <v>137</v>
      </c>
      <c r="B14" s="111"/>
      <c r="C14" s="111"/>
      <c r="D14" s="112"/>
      <c r="E14" s="113"/>
      <c r="F14" s="114"/>
      <c r="G14" s="115">
        <f>SUM(D15:D21)</f>
        <v>3206.4093</v>
      </c>
      <c r="H14" s="116">
        <f>SUM(F15:F21)</f>
        <v>2.2740491489361703</v>
      </c>
      <c r="I14" s="77"/>
      <c r="J14" s="77"/>
      <c r="K14" s="75"/>
      <c r="L14" s="75"/>
      <c r="M14" s="75"/>
    </row>
    <row r="15" spans="1:13" ht="31.5">
      <c r="A15" s="117" t="s">
        <v>138</v>
      </c>
      <c r="B15" s="118">
        <v>6</v>
      </c>
      <c r="C15" s="119" t="s">
        <v>135</v>
      </c>
      <c r="D15" s="120">
        <v>0</v>
      </c>
      <c r="E15" s="121">
        <f aca="true" t="shared" si="0" ref="E15:E20">D15/$G$10/12</f>
        <v>0</v>
      </c>
      <c r="F15" s="122">
        <f aca="true" t="shared" si="1" ref="F15:F21">D15/$H$10/12</f>
        <v>0</v>
      </c>
      <c r="G15" s="109"/>
      <c r="H15" s="75"/>
      <c r="I15" s="77">
        <v>1.3</v>
      </c>
      <c r="J15" s="77" t="s">
        <v>136</v>
      </c>
      <c r="K15" s="75"/>
      <c r="L15" s="75"/>
      <c r="M15" s="123"/>
    </row>
    <row r="16" spans="1:13" ht="15.75">
      <c r="A16" s="104" t="s">
        <v>139</v>
      </c>
      <c r="B16" s="105">
        <v>2</v>
      </c>
      <c r="C16" s="124" t="s">
        <v>135</v>
      </c>
      <c r="D16" s="125">
        <v>0</v>
      </c>
      <c r="E16" s="121">
        <f t="shared" si="0"/>
        <v>0</v>
      </c>
      <c r="F16" s="122">
        <f t="shared" si="1"/>
        <v>0</v>
      </c>
      <c r="G16" s="109"/>
      <c r="H16" s="75"/>
      <c r="I16" s="77"/>
      <c r="J16" s="77"/>
      <c r="K16" s="75"/>
      <c r="L16" s="75"/>
      <c r="M16" s="75"/>
    </row>
    <row r="17" spans="1:13" ht="31.5">
      <c r="A17" s="104" t="s">
        <v>140</v>
      </c>
      <c r="B17" s="105">
        <v>6</v>
      </c>
      <c r="C17" s="124" t="s">
        <v>135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5"/>
      <c r="I17" s="77"/>
      <c r="J17" s="77"/>
      <c r="K17" s="75"/>
      <c r="L17" s="75"/>
      <c r="M17" s="75"/>
    </row>
    <row r="18" spans="1:13" ht="31.5">
      <c r="A18" s="104" t="s">
        <v>141</v>
      </c>
      <c r="B18" s="105">
        <v>3</v>
      </c>
      <c r="C18" s="124" t="s">
        <v>135</v>
      </c>
      <c r="D18" s="125">
        <v>0</v>
      </c>
      <c r="E18" s="121">
        <f t="shared" si="0"/>
        <v>0</v>
      </c>
      <c r="F18" s="122">
        <f t="shared" si="1"/>
        <v>0</v>
      </c>
      <c r="G18" s="75"/>
      <c r="H18" s="75"/>
      <c r="I18" s="77"/>
      <c r="J18" s="77"/>
      <c r="K18" s="75"/>
      <c r="L18" s="75"/>
      <c r="M18" s="75"/>
    </row>
    <row r="19" spans="1:13" ht="60">
      <c r="A19" s="104" t="s">
        <v>142</v>
      </c>
      <c r="B19" s="126">
        <v>1</v>
      </c>
      <c r="C19" s="127" t="s">
        <v>143</v>
      </c>
      <c r="D19" s="125">
        <v>0</v>
      </c>
      <c r="E19" s="121">
        <f t="shared" si="0"/>
        <v>0</v>
      </c>
      <c r="F19" s="122">
        <f t="shared" si="1"/>
        <v>0</v>
      </c>
      <c r="G19" s="109"/>
      <c r="H19" s="75"/>
      <c r="I19" s="77"/>
      <c r="J19" s="77"/>
      <c r="K19" s="75"/>
      <c r="L19" s="75"/>
      <c r="M19" s="75"/>
    </row>
    <row r="20" spans="1:13" ht="31.5">
      <c r="A20" s="104" t="s">
        <v>144</v>
      </c>
      <c r="B20" s="105"/>
      <c r="C20" s="124" t="s">
        <v>145</v>
      </c>
      <c r="D20" s="125">
        <v>0</v>
      </c>
      <c r="E20" s="121">
        <f t="shared" si="0"/>
        <v>0</v>
      </c>
      <c r="F20" s="122">
        <f t="shared" si="1"/>
        <v>0</v>
      </c>
      <c r="G20" s="109"/>
      <c r="H20" s="75"/>
      <c r="I20" s="77"/>
      <c r="J20" s="77"/>
      <c r="K20" s="75"/>
      <c r="L20" s="75"/>
      <c r="M20" s="75"/>
    </row>
    <row r="21" spans="1:13" ht="31.5">
      <c r="A21" s="128" t="s">
        <v>146</v>
      </c>
      <c r="B21" s="129"/>
      <c r="C21" s="130" t="s">
        <v>135</v>
      </c>
      <c r="D21" s="131">
        <v>3206.4093</v>
      </c>
      <c r="E21" s="132">
        <f>D21/$G$10/12</f>
        <v>1.5053564788732394</v>
      </c>
      <c r="F21" s="122">
        <f t="shared" si="1"/>
        <v>2.2740491489361703</v>
      </c>
      <c r="G21" s="109"/>
      <c r="H21" s="75"/>
      <c r="I21" s="77"/>
      <c r="J21" s="77"/>
      <c r="K21" s="75"/>
      <c r="L21" s="75"/>
      <c r="M21" s="75"/>
    </row>
    <row r="22" spans="1:13" ht="15">
      <c r="A22" s="133" t="s">
        <v>147</v>
      </c>
      <c r="B22" s="134"/>
      <c r="C22" s="134"/>
      <c r="D22" s="135"/>
      <c r="E22" s="136"/>
      <c r="F22" s="137"/>
      <c r="G22" s="138">
        <f>SUM(D23:D27)</f>
        <v>8930.513235647937</v>
      </c>
      <c r="H22" s="139">
        <f>SUM(F23:F27)</f>
        <v>6.333697330246764</v>
      </c>
      <c r="I22" s="77"/>
      <c r="J22" s="77"/>
      <c r="K22" s="75"/>
      <c r="L22" s="75"/>
      <c r="M22" s="75"/>
    </row>
    <row r="23" spans="1:13" ht="31.5">
      <c r="A23" s="117" t="s">
        <v>148</v>
      </c>
      <c r="B23" s="118">
        <v>1</v>
      </c>
      <c r="C23" s="119" t="s">
        <v>145</v>
      </c>
      <c r="D23" s="140">
        <v>0</v>
      </c>
      <c r="E23" s="121">
        <f>D23/$G$10/12</f>
        <v>0</v>
      </c>
      <c r="F23" s="122">
        <f>D23/$H$10/12</f>
        <v>0</v>
      </c>
      <c r="G23" s="109"/>
      <c r="H23" s="75"/>
      <c r="I23" s="77"/>
      <c r="J23" s="77"/>
      <c r="K23" s="75"/>
      <c r="L23" s="75"/>
      <c r="M23" s="75"/>
    </row>
    <row r="24" spans="1:13" ht="110.25">
      <c r="A24" s="104" t="s">
        <v>149</v>
      </c>
      <c r="B24" s="105">
        <v>2</v>
      </c>
      <c r="C24" s="124" t="s">
        <v>145</v>
      </c>
      <c r="D24" s="140">
        <v>0</v>
      </c>
      <c r="E24" s="121">
        <f>D24/$G$10/12</f>
        <v>0</v>
      </c>
      <c r="F24" s="122">
        <f>D24/$H$10/12</f>
        <v>0</v>
      </c>
      <c r="G24" s="109"/>
      <c r="H24" s="75"/>
      <c r="I24" s="141" t="s">
        <v>150</v>
      </c>
      <c r="J24" s="142" t="s">
        <v>151</v>
      </c>
      <c r="K24" s="75"/>
      <c r="L24" s="75"/>
      <c r="M24" s="75"/>
    </row>
    <row r="25" spans="1:13" ht="47.25">
      <c r="A25" s="104" t="s">
        <v>152</v>
      </c>
      <c r="B25" s="126">
        <v>1</v>
      </c>
      <c r="C25" s="143" t="s">
        <v>153</v>
      </c>
      <c r="D25" s="140">
        <v>0</v>
      </c>
      <c r="E25" s="121">
        <f>D25/$G$10/12</f>
        <v>0</v>
      </c>
      <c r="F25" s="122">
        <f>D25/$H$10/12</f>
        <v>0</v>
      </c>
      <c r="G25" s="75"/>
      <c r="H25" s="75"/>
      <c r="I25" s="77">
        <v>0.38</v>
      </c>
      <c r="J25" s="77" t="s">
        <v>136</v>
      </c>
      <c r="K25" s="75"/>
      <c r="L25" s="75"/>
      <c r="M25" s="75"/>
    </row>
    <row r="26" spans="1:13" ht="63">
      <c r="A26" s="104" t="s">
        <v>154</v>
      </c>
      <c r="B26" s="105">
        <v>2</v>
      </c>
      <c r="C26" s="124" t="s">
        <v>145</v>
      </c>
      <c r="D26" s="140">
        <v>0</v>
      </c>
      <c r="E26" s="121">
        <f>D26/$G$10/12</f>
        <v>0</v>
      </c>
      <c r="F26" s="122">
        <f>D26/$H$10/12</f>
        <v>0</v>
      </c>
      <c r="G26" s="109"/>
      <c r="H26" s="75"/>
      <c r="I26" s="141" t="s">
        <v>155</v>
      </c>
      <c r="J26" s="142" t="s">
        <v>156</v>
      </c>
      <c r="K26" s="75"/>
      <c r="L26" s="75"/>
      <c r="M26" s="75"/>
    </row>
    <row r="27" spans="1:13" ht="47.25">
      <c r="A27" s="128" t="s">
        <v>157</v>
      </c>
      <c r="B27" s="129">
        <v>1</v>
      </c>
      <c r="C27" s="130" t="s">
        <v>158</v>
      </c>
      <c r="D27" s="140">
        <v>8930.513235647937</v>
      </c>
      <c r="E27" s="121">
        <f>D27/$G$10/12</f>
        <v>4.192729218614055</v>
      </c>
      <c r="F27" s="122">
        <f>D27/$H$10/12</f>
        <v>6.333697330246764</v>
      </c>
      <c r="G27" s="109"/>
      <c r="H27" s="75"/>
      <c r="I27" s="77">
        <v>1.82</v>
      </c>
      <c r="J27" s="77" t="s">
        <v>159</v>
      </c>
      <c r="K27" s="75"/>
      <c r="L27" s="75"/>
      <c r="M27" s="75"/>
    </row>
    <row r="28" spans="1:13" ht="15">
      <c r="A28" s="144" t="s">
        <v>160</v>
      </c>
      <c r="B28" s="145"/>
      <c r="C28" s="145"/>
      <c r="D28" s="146"/>
      <c r="E28" s="145"/>
      <c r="F28" s="147"/>
      <c r="G28" s="148">
        <f>SUM(D29:D39)</f>
        <v>3469.196088533978</v>
      </c>
      <c r="H28" s="149">
        <f>SUM(F29:F39)</f>
        <v>2.4604227578255164</v>
      </c>
      <c r="I28" s="77"/>
      <c r="J28" s="77"/>
      <c r="K28" s="75"/>
      <c r="L28" s="75"/>
      <c r="M28" s="75"/>
    </row>
    <row r="29" spans="1:13" ht="30">
      <c r="A29" s="229" t="s">
        <v>161</v>
      </c>
      <c r="B29" s="183" t="s">
        <v>162</v>
      </c>
      <c r="C29" s="98"/>
      <c r="D29" s="140"/>
      <c r="E29" s="121"/>
      <c r="F29" s="122">
        <f aca="true" t="shared" si="2" ref="F29:F39">D29/$H$10/12</f>
        <v>0</v>
      </c>
      <c r="G29" s="150"/>
      <c r="H29" s="151"/>
      <c r="I29" s="141">
        <v>72.08</v>
      </c>
      <c r="J29" s="142" t="s">
        <v>163</v>
      </c>
      <c r="K29" s="151"/>
      <c r="L29" s="151"/>
      <c r="M29" s="151"/>
    </row>
    <row r="30" spans="1:13" ht="15.75">
      <c r="A30" s="230"/>
      <c r="B30" s="105">
        <v>2</v>
      </c>
      <c r="C30" s="152" t="s">
        <v>164</v>
      </c>
      <c r="D30" s="140">
        <v>0</v>
      </c>
      <c r="E30" s="121">
        <f>D30/$G$10/12</f>
        <v>0</v>
      </c>
      <c r="F30" s="122">
        <f t="shared" si="2"/>
        <v>0</v>
      </c>
      <c r="G30" s="150"/>
      <c r="H30" s="151"/>
      <c r="I30" s="153"/>
      <c r="J30" s="77"/>
      <c r="K30" s="151"/>
      <c r="L30" s="151"/>
      <c r="M30" s="151"/>
    </row>
    <row r="31" spans="1:13" ht="15.75">
      <c r="A31" s="230"/>
      <c r="B31" s="71" t="s">
        <v>165</v>
      </c>
      <c r="C31" s="255"/>
      <c r="D31" s="140"/>
      <c r="E31" s="121"/>
      <c r="F31" s="122">
        <f t="shared" si="2"/>
        <v>0</v>
      </c>
      <c r="G31" s="150"/>
      <c r="H31" s="151"/>
      <c r="I31" s="153">
        <v>0.16</v>
      </c>
      <c r="J31" s="77" t="s">
        <v>159</v>
      </c>
      <c r="K31" s="151"/>
      <c r="L31" s="151"/>
      <c r="M31" s="151"/>
    </row>
    <row r="32" spans="1:13" ht="15.75">
      <c r="A32" s="230"/>
      <c r="B32" s="105">
        <v>2</v>
      </c>
      <c r="C32" s="152" t="s">
        <v>164</v>
      </c>
      <c r="D32" s="140">
        <v>1230.320445238912</v>
      </c>
      <c r="E32" s="121">
        <f>D32/$G$10/12</f>
        <v>0.5776152325065315</v>
      </c>
      <c r="F32" s="122">
        <f t="shared" si="2"/>
        <v>0.8725676916588029</v>
      </c>
      <c r="G32" s="150"/>
      <c r="H32" s="151"/>
      <c r="I32" s="153"/>
      <c r="J32" s="77"/>
      <c r="K32" s="151"/>
      <c r="L32" s="151"/>
      <c r="M32" s="151"/>
    </row>
    <row r="33" spans="1:13" ht="15.75">
      <c r="A33" s="230"/>
      <c r="B33" s="71" t="s">
        <v>166</v>
      </c>
      <c r="C33" s="255"/>
      <c r="D33" s="140"/>
      <c r="E33" s="121"/>
      <c r="F33" s="122">
        <f t="shared" si="2"/>
        <v>0</v>
      </c>
      <c r="G33" s="150"/>
      <c r="H33" s="151"/>
      <c r="I33" s="153"/>
      <c r="J33" s="77"/>
      <c r="K33" s="151"/>
      <c r="L33" s="151"/>
      <c r="M33" s="151"/>
    </row>
    <row r="34" spans="1:13" ht="15.75">
      <c r="A34" s="230"/>
      <c r="B34" s="105">
        <v>12</v>
      </c>
      <c r="C34" s="152" t="s">
        <v>164</v>
      </c>
      <c r="D34" s="140">
        <v>480.25018379859023</v>
      </c>
      <c r="E34" s="121">
        <f>D34/$G$10/12</f>
        <v>0.22546956985849306</v>
      </c>
      <c r="F34" s="122">
        <f t="shared" si="2"/>
        <v>0.3406029672330427</v>
      </c>
      <c r="G34" s="150"/>
      <c r="H34" s="151"/>
      <c r="I34" s="153"/>
      <c r="J34" s="77"/>
      <c r="K34" s="151"/>
      <c r="L34" s="151"/>
      <c r="M34" s="151"/>
    </row>
    <row r="35" spans="1:13" ht="60">
      <c r="A35" s="230"/>
      <c r="B35" s="71" t="s">
        <v>167</v>
      </c>
      <c r="C35" s="255"/>
      <c r="D35" s="140"/>
      <c r="E35" s="121"/>
      <c r="F35" s="122">
        <f t="shared" si="2"/>
        <v>0</v>
      </c>
      <c r="G35" s="150"/>
      <c r="H35" s="151"/>
      <c r="I35" s="141" t="s">
        <v>168</v>
      </c>
      <c r="J35" s="142" t="s">
        <v>169</v>
      </c>
      <c r="K35" s="151"/>
      <c r="L35" s="151"/>
      <c r="M35" s="151"/>
    </row>
    <row r="36" spans="1:13" ht="15.75">
      <c r="A36" s="230"/>
      <c r="B36" s="105">
        <v>12</v>
      </c>
      <c r="C36" s="152" t="s">
        <v>145</v>
      </c>
      <c r="D36" s="140">
        <v>1119.6254594964757</v>
      </c>
      <c r="E36" s="121">
        <f>D36/$G$10/12</f>
        <v>0.5256457556321482</v>
      </c>
      <c r="F36" s="122">
        <f t="shared" si="2"/>
        <v>0.7940606095719686</v>
      </c>
      <c r="G36" s="150"/>
      <c r="H36" s="151"/>
      <c r="I36" s="153"/>
      <c r="J36" s="77"/>
      <c r="K36" s="151"/>
      <c r="L36" s="151"/>
      <c r="M36" s="151"/>
    </row>
    <row r="37" spans="1:13" ht="15.75">
      <c r="A37" s="154" t="s">
        <v>170</v>
      </c>
      <c r="B37" s="248" t="s">
        <v>171</v>
      </c>
      <c r="C37" s="249"/>
      <c r="D37" s="140">
        <v>639</v>
      </c>
      <c r="E37" s="121">
        <f>D37/$G$10/12</f>
        <v>0.3</v>
      </c>
      <c r="F37" s="122">
        <f t="shared" si="2"/>
        <v>0.4531914893617021</v>
      </c>
      <c r="G37" s="150"/>
      <c r="H37" s="151"/>
      <c r="I37" s="153">
        <v>0.97</v>
      </c>
      <c r="J37" s="77" t="s">
        <v>136</v>
      </c>
      <c r="K37" s="151"/>
      <c r="L37" s="151"/>
      <c r="M37" s="151"/>
    </row>
    <row r="38" spans="1:13" ht="15.75">
      <c r="A38" s="155" t="s">
        <v>172</v>
      </c>
      <c r="B38" s="156">
        <v>1</v>
      </c>
      <c r="C38" s="157" t="s">
        <v>145</v>
      </c>
      <c r="D38" s="140">
        <v>0</v>
      </c>
      <c r="E38" s="121">
        <f>D38/$G$10/12</f>
        <v>0</v>
      </c>
      <c r="F38" s="122">
        <f t="shared" si="2"/>
        <v>0</v>
      </c>
      <c r="G38" s="150"/>
      <c r="H38" s="151"/>
      <c r="I38" s="250">
        <v>1.46</v>
      </c>
      <c r="J38" s="250" t="s">
        <v>136</v>
      </c>
      <c r="K38" s="151"/>
      <c r="L38" s="151"/>
      <c r="M38" s="151"/>
    </row>
    <row r="39" spans="1:13" ht="15.75">
      <c r="A39" s="155" t="s">
        <v>173</v>
      </c>
      <c r="B39" s="158">
        <v>1</v>
      </c>
      <c r="C39" s="159" t="s">
        <v>145</v>
      </c>
      <c r="D39" s="140">
        <v>0</v>
      </c>
      <c r="E39" s="121">
        <f>D39/$G$10/12</f>
        <v>0</v>
      </c>
      <c r="F39" s="122">
        <f t="shared" si="2"/>
        <v>0</v>
      </c>
      <c r="G39" s="150"/>
      <c r="H39" s="151"/>
      <c r="I39" s="250"/>
      <c r="J39" s="250"/>
      <c r="K39" s="151"/>
      <c r="L39" s="151"/>
      <c r="M39" s="151"/>
    </row>
    <row r="40" spans="1:13" ht="15.75">
      <c r="A40" s="160" t="s">
        <v>174</v>
      </c>
      <c r="B40" s="161"/>
      <c r="C40" s="161"/>
      <c r="D40" s="162"/>
      <c r="E40" s="161"/>
      <c r="F40" s="163"/>
      <c r="G40" s="164">
        <f>D41</f>
        <v>1560.6118624181915</v>
      </c>
      <c r="H40" s="165">
        <f>F41</f>
        <v>1.1068169237008452</v>
      </c>
      <c r="I40" s="77"/>
      <c r="J40" s="77"/>
      <c r="K40" s="75"/>
      <c r="L40" s="75"/>
      <c r="M40" s="75"/>
    </row>
    <row r="41" spans="1:13" ht="15.75">
      <c r="A41" s="166" t="s">
        <v>175</v>
      </c>
      <c r="B41" s="251"/>
      <c r="C41" s="251"/>
      <c r="D41" s="140">
        <v>1560.6118624181915</v>
      </c>
      <c r="E41" s="121">
        <f>D41/$G$10/12</f>
        <v>0.7326816255484467</v>
      </c>
      <c r="F41" s="122">
        <f>D41/$H$10/12</f>
        <v>1.1068169237008452</v>
      </c>
      <c r="G41" s="109"/>
      <c r="H41" s="75"/>
      <c r="I41" s="77">
        <v>1.86</v>
      </c>
      <c r="J41" s="77" t="s">
        <v>136</v>
      </c>
      <c r="K41" s="75"/>
      <c r="L41" s="75"/>
      <c r="M41" s="75"/>
    </row>
    <row r="42" spans="1:13" ht="15">
      <c r="A42" s="167" t="s">
        <v>176</v>
      </c>
      <c r="B42" s="168"/>
      <c r="C42" s="168"/>
      <c r="D42" s="169"/>
      <c r="E42" s="168"/>
      <c r="F42" s="170"/>
      <c r="G42" s="171">
        <f>G12+G14+G22+G28+G40</f>
        <v>17166.730486600107</v>
      </c>
      <c r="H42" s="172">
        <f>H12+H14+H22+H28+H40</f>
        <v>12.174986160709297</v>
      </c>
      <c r="I42" s="77"/>
      <c r="J42" s="77"/>
      <c r="K42" s="75"/>
      <c r="L42" s="75"/>
      <c r="M42" s="75"/>
    </row>
    <row r="43" spans="1:13" ht="15.75">
      <c r="A43" s="173" t="s">
        <v>177</v>
      </c>
      <c r="B43" s="246"/>
      <c r="C43" s="247"/>
      <c r="D43" s="174">
        <f>(D13+D15+D16+D17+D18+D19+D20+D21+D23+D24+D25+D26+D27+D30+D32+D34+D36+D37+D38+D39+D41)</f>
        <v>17166.730486600107</v>
      </c>
      <c r="E43" s="175">
        <f>D43/$G$10/12</f>
        <v>8.059497881032915</v>
      </c>
      <c r="F43" s="176">
        <f>F13+F15+F16+F17+F18+F19+F20+F21+F23+F24+F25+F26+F27+F30+F32+F34+F36+F37+F38+F39+F41</f>
        <v>12.174986160709295</v>
      </c>
      <c r="G43" s="177"/>
      <c r="H43" s="177"/>
      <c r="I43" s="88"/>
      <c r="J43" s="77"/>
      <c r="K43" s="178">
        <f>E43/E46</f>
        <v>0.9231497218803492</v>
      </c>
      <c r="L43" s="179"/>
      <c r="M43" s="179"/>
    </row>
    <row r="44" spans="1:13" ht="15.75">
      <c r="A44" s="180"/>
      <c r="B44" s="181"/>
      <c r="C44" s="181"/>
      <c r="D44" s="182"/>
      <c r="E44" s="184"/>
      <c r="F44" s="185"/>
      <c r="G44" s="177"/>
      <c r="H44" s="177"/>
      <c r="I44" s="88"/>
      <c r="J44" s="77"/>
      <c r="K44" s="179"/>
      <c r="L44" s="179"/>
      <c r="M44" s="179"/>
    </row>
    <row r="45" spans="1:13" ht="15.75" hidden="1">
      <c r="A45" s="186" t="s">
        <v>178</v>
      </c>
      <c r="B45" s="187">
        <f>G10-C45</f>
        <v>-0.19999999999998863</v>
      </c>
      <c r="C45" s="186">
        <v>177.7</v>
      </c>
      <c r="D45" s="188">
        <v>21967.79784635593</v>
      </c>
      <c r="E45" s="189">
        <f>D45/C45/12</f>
        <v>10.301912327122459</v>
      </c>
      <c r="F45" s="190" t="e">
        <f>#REF!/12/G10</f>
        <v>#REF!</v>
      </c>
      <c r="G45" s="191" t="s">
        <v>179</v>
      </c>
      <c r="H45" s="192">
        <f>E43/E45</f>
        <v>0.782330272779957</v>
      </c>
      <c r="I45" s="77"/>
      <c r="J45" s="77"/>
      <c r="K45" s="75" t="s">
        <v>179</v>
      </c>
      <c r="L45" s="75"/>
      <c r="M45" s="75"/>
    </row>
    <row r="46" spans="1:13" ht="15.75" hidden="1">
      <c r="A46" s="75"/>
      <c r="B46" s="75"/>
      <c r="C46" s="75"/>
      <c r="D46" s="193">
        <f>D45/1.18</f>
        <v>18616.777835894856</v>
      </c>
      <c r="E46" s="193">
        <f>E45/1.18</f>
        <v>8.730434175527508</v>
      </c>
      <c r="F46" s="194"/>
      <c r="G46" s="195" t="s">
        <v>180</v>
      </c>
      <c r="H46" s="196">
        <f>E43/E46</f>
        <v>0.9231497218803492</v>
      </c>
      <c r="I46" s="77"/>
      <c r="J46" s="77"/>
      <c r="K46" s="75" t="s">
        <v>180</v>
      </c>
      <c r="L46" s="75"/>
      <c r="M46" s="75"/>
    </row>
    <row r="47" spans="1:13" ht="15.75" hidden="1">
      <c r="A47" s="75"/>
      <c r="B47" s="75"/>
      <c r="C47" s="75"/>
      <c r="D47" s="184"/>
      <c r="E47" s="184"/>
      <c r="F47" s="197"/>
      <c r="G47" s="106"/>
      <c r="H47" s="198"/>
      <c r="I47" s="77"/>
      <c r="J47" s="77"/>
      <c r="K47" s="75"/>
      <c r="L47" s="75"/>
      <c r="M47" s="75"/>
    </row>
    <row r="48" spans="1:13" ht="15" hidden="1">
      <c r="A48" s="75"/>
      <c r="B48" s="75"/>
      <c r="C48" s="75"/>
      <c r="D48" s="199">
        <f>E48*G10*12</f>
        <v>16912.2</v>
      </c>
      <c r="E48" s="200">
        <v>7.94</v>
      </c>
      <c r="F48" s="200"/>
      <c r="G48" s="200" t="s">
        <v>181</v>
      </c>
      <c r="H48" s="201">
        <f>E43/E48</f>
        <v>1.0150501109613241</v>
      </c>
      <c r="I48" s="77"/>
      <c r="J48" s="77"/>
      <c r="K48" s="75" t="s">
        <v>181</v>
      </c>
      <c r="L48" s="75"/>
      <c r="M48" s="75"/>
    </row>
    <row r="49" spans="1:13" ht="15" hidden="1">
      <c r="A49" s="75"/>
      <c r="B49" s="75"/>
      <c r="C49" s="75"/>
      <c r="D49" s="202">
        <f>D43-D48</f>
        <v>254.5304866001061</v>
      </c>
      <c r="E49" s="202">
        <f>E43-E48</f>
        <v>0.11949788103291414</v>
      </c>
      <c r="F49" s="203"/>
      <c r="G49" s="203" t="s">
        <v>182</v>
      </c>
      <c r="H49" s="75"/>
      <c r="I49" s="77"/>
      <c r="J49" s="77"/>
      <c r="K49" s="75" t="s">
        <v>183</v>
      </c>
      <c r="L49" s="75"/>
      <c r="M49" s="75"/>
    </row>
    <row r="50" spans="1:13" ht="15" hidden="1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  <c r="M50" s="75"/>
    </row>
    <row r="51" spans="1:13" ht="15" hidden="1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  <c r="M51" s="75"/>
    </row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0">
      <selection activeCell="A1" sqref="A1:E2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204"/>
      <c r="B1" s="204"/>
      <c r="C1" s="75"/>
      <c r="D1" s="245" t="s">
        <v>184</v>
      </c>
      <c r="E1" s="245"/>
    </row>
    <row r="2" spans="1:5" ht="12.75" customHeight="1">
      <c r="A2" s="204"/>
      <c r="B2" s="204"/>
      <c r="C2" s="256" t="s">
        <v>1</v>
      </c>
      <c r="D2" s="256"/>
      <c r="E2" s="205"/>
    </row>
    <row r="3" spans="1:5" ht="45" customHeight="1">
      <c r="A3" s="204"/>
      <c r="B3" s="204"/>
      <c r="C3" s="257" t="s">
        <v>2</v>
      </c>
      <c r="D3" s="257"/>
      <c r="E3" s="257"/>
    </row>
    <row r="4" spans="1:5" ht="22.5" customHeight="1">
      <c r="A4" s="204"/>
      <c r="B4" s="204"/>
      <c r="C4" s="78"/>
      <c r="D4" s="79" t="s">
        <v>3</v>
      </c>
      <c r="E4" s="204"/>
    </row>
    <row r="5" spans="1:5" ht="15.75">
      <c r="A5" s="204"/>
      <c r="B5" s="204"/>
      <c r="C5" s="81" t="s">
        <v>125</v>
      </c>
      <c r="D5" s="79"/>
      <c r="E5" s="204"/>
    </row>
    <row r="6" spans="1:5" ht="12" customHeight="1">
      <c r="A6" s="204"/>
      <c r="B6" s="204"/>
      <c r="C6" s="5" t="s">
        <v>4</v>
      </c>
      <c r="D6" s="83"/>
      <c r="E6" s="204"/>
    </row>
    <row r="7" spans="1:5" ht="17.25" customHeight="1">
      <c r="A7" s="204"/>
      <c r="B7" s="204"/>
      <c r="C7" s="6" t="s">
        <v>122</v>
      </c>
      <c r="D7" s="85"/>
      <c r="E7" s="204"/>
    </row>
    <row r="8" spans="1:5" ht="30.75" customHeight="1">
      <c r="A8" s="284" t="s">
        <v>126</v>
      </c>
      <c r="B8" s="284"/>
      <c r="C8" s="284"/>
      <c r="D8" s="284"/>
      <c r="E8" s="284"/>
    </row>
    <row r="9" spans="1:8" ht="45.75" customHeight="1">
      <c r="A9" s="277" t="s">
        <v>185</v>
      </c>
      <c r="B9" s="277"/>
      <c r="C9" s="277"/>
      <c r="D9" s="277"/>
      <c r="E9" s="277"/>
      <c r="G9" s="90">
        <v>117.5</v>
      </c>
      <c r="H9" s="91">
        <v>177.5</v>
      </c>
    </row>
    <row r="10" spans="1:5" ht="16.5">
      <c r="A10" s="206"/>
      <c r="B10" s="206"/>
      <c r="C10" s="206" t="s">
        <v>11</v>
      </c>
      <c r="D10" s="206"/>
      <c r="E10" s="206"/>
    </row>
    <row r="11" spans="1:5" ht="84" customHeight="1">
      <c r="A11" s="207"/>
      <c r="B11" s="253" t="s">
        <v>128</v>
      </c>
      <c r="C11" s="254"/>
      <c r="D11" s="208" t="s">
        <v>186</v>
      </c>
      <c r="E11" s="208" t="s">
        <v>187</v>
      </c>
    </row>
    <row r="12" spans="1:5" ht="15.75" customHeight="1">
      <c r="A12" s="278" t="s">
        <v>188</v>
      </c>
      <c r="B12" s="279"/>
      <c r="C12" s="279"/>
      <c r="D12" s="279"/>
      <c r="E12" s="280"/>
    </row>
    <row r="13" spans="1:5" ht="30.75" customHeight="1">
      <c r="A13" s="117" t="s">
        <v>189</v>
      </c>
      <c r="B13" s="209">
        <v>1</v>
      </c>
      <c r="C13" s="210" t="s">
        <v>135</v>
      </c>
      <c r="D13" s="211">
        <v>0</v>
      </c>
      <c r="E13" s="212">
        <f>D13/12/$H$9</f>
        <v>0</v>
      </c>
    </row>
    <row r="14" spans="1:5" ht="15" customHeight="1">
      <c r="A14" s="104" t="s">
        <v>190</v>
      </c>
      <c r="B14" s="213">
        <v>12</v>
      </c>
      <c r="C14" s="214" t="s">
        <v>145</v>
      </c>
      <c r="D14" s="215">
        <v>0</v>
      </c>
      <c r="E14" s="216">
        <f>D14/12/$H$9</f>
        <v>0</v>
      </c>
    </row>
    <row r="15" spans="1:5" ht="33" customHeight="1">
      <c r="A15" s="104" t="s">
        <v>191</v>
      </c>
      <c r="B15" s="213">
        <v>2</v>
      </c>
      <c r="C15" s="214" t="s">
        <v>145</v>
      </c>
      <c r="D15" s="215">
        <v>0</v>
      </c>
      <c r="E15" s="216">
        <f>D15/12/$H$9</f>
        <v>0</v>
      </c>
    </row>
    <row r="16" spans="1:5" ht="30.75" customHeight="1">
      <c r="A16" s="104" t="s">
        <v>192</v>
      </c>
      <c r="B16" s="213">
        <v>1</v>
      </c>
      <c r="C16" s="214" t="s">
        <v>145</v>
      </c>
      <c r="D16" s="217">
        <v>0</v>
      </c>
      <c r="E16" s="218">
        <f>D16/12/$H$9</f>
        <v>0</v>
      </c>
    </row>
    <row r="17" spans="1:5" ht="15.75" customHeight="1">
      <c r="A17" s="281" t="s">
        <v>137</v>
      </c>
      <c r="B17" s="282"/>
      <c r="C17" s="282"/>
      <c r="D17" s="282"/>
      <c r="E17" s="283"/>
    </row>
    <row r="18" spans="1:5" ht="17.25" customHeight="1">
      <c r="A18" s="117" t="s">
        <v>193</v>
      </c>
      <c r="B18" s="209">
        <v>4</v>
      </c>
      <c r="C18" s="210" t="s">
        <v>145</v>
      </c>
      <c r="D18" s="211">
        <v>0</v>
      </c>
      <c r="E18" s="216">
        <f>D18/12/$H$9</f>
        <v>0</v>
      </c>
    </row>
    <row r="19" spans="1:5" ht="15" customHeight="1">
      <c r="A19" s="104" t="s">
        <v>194</v>
      </c>
      <c r="B19" s="219">
        <v>3</v>
      </c>
      <c r="C19" s="214" t="s">
        <v>135</v>
      </c>
      <c r="D19" s="215">
        <v>0</v>
      </c>
      <c r="E19" s="216">
        <f>D19/12/$H$9</f>
        <v>0</v>
      </c>
    </row>
    <row r="20" spans="1:5" ht="33.75" customHeight="1">
      <c r="A20" s="128" t="s">
        <v>195</v>
      </c>
      <c r="B20" s="220"/>
      <c r="C20" s="221" t="s">
        <v>196</v>
      </c>
      <c r="D20" s="217">
        <v>0</v>
      </c>
      <c r="E20" s="216">
        <f>D20/12/$H$9</f>
        <v>0</v>
      </c>
    </row>
    <row r="21" spans="1:5" ht="15.75" customHeight="1">
      <c r="A21" s="268" t="s">
        <v>197</v>
      </c>
      <c r="B21" s="269"/>
      <c r="C21" s="269"/>
      <c r="D21" s="269"/>
      <c r="E21" s="270"/>
    </row>
    <row r="22" spans="1:5" ht="81" customHeight="1">
      <c r="A22" s="222" t="s">
        <v>198</v>
      </c>
      <c r="B22" s="271" t="s">
        <v>199</v>
      </c>
      <c r="C22" s="272"/>
      <c r="D22" s="211">
        <v>0</v>
      </c>
      <c r="E22" s="216">
        <f>D22/12/$H$9</f>
        <v>0</v>
      </c>
    </row>
    <row r="23" spans="1:5" s="226" customFormat="1" ht="33" customHeight="1">
      <c r="A23" s="223" t="s">
        <v>200</v>
      </c>
      <c r="B23" s="273" t="s">
        <v>196</v>
      </c>
      <c r="C23" s="274"/>
      <c r="D23" s="224">
        <v>2347.2260635222624</v>
      </c>
      <c r="E23" s="225">
        <f>D23/12/$H$9</f>
        <v>1.101984067381344</v>
      </c>
    </row>
    <row r="24" spans="1:5" s="226" customFormat="1" ht="45" customHeight="1">
      <c r="A24" s="227" t="s">
        <v>201</v>
      </c>
      <c r="B24" s="275" t="s">
        <v>196</v>
      </c>
      <c r="C24" s="276"/>
      <c r="D24" s="228">
        <v>500</v>
      </c>
      <c r="E24" s="225">
        <f>D24/12/$H$9</f>
        <v>0.23474178403755866</v>
      </c>
    </row>
    <row r="25" spans="1:5" ht="15.75" customHeight="1">
      <c r="A25" s="258" t="s">
        <v>202</v>
      </c>
      <c r="B25" s="259"/>
      <c r="C25" s="259"/>
      <c r="D25" s="259"/>
      <c r="E25" s="260"/>
    </row>
    <row r="26" spans="1:5" ht="16.5" customHeight="1">
      <c r="A26" s="231" t="s">
        <v>203</v>
      </c>
      <c r="B26" s="261"/>
      <c r="C26" s="262"/>
      <c r="D26" s="215"/>
      <c r="E26" s="232">
        <f>D26/12/$H$9</f>
        <v>0</v>
      </c>
    </row>
    <row r="27" spans="1:5" ht="30.75" customHeight="1">
      <c r="A27" s="233" t="s">
        <v>204</v>
      </c>
      <c r="B27" s="263"/>
      <c r="C27" s="264"/>
      <c r="D27" s="215"/>
      <c r="E27" s="232">
        <f>D27/12/$H$9</f>
        <v>0</v>
      </c>
    </row>
    <row r="28" spans="1:5" ht="14.25">
      <c r="A28" s="265" t="s">
        <v>176</v>
      </c>
      <c r="B28" s="266"/>
      <c r="C28" s="266"/>
      <c r="D28" s="266"/>
      <c r="E28" s="267"/>
    </row>
    <row r="29" spans="1:5" ht="15.75">
      <c r="A29" s="234" t="s">
        <v>205</v>
      </c>
      <c r="B29" s="235"/>
      <c r="C29" s="235"/>
      <c r="D29" s="236">
        <f>D13+D14+D15+D16+D18+D19+D20+D22+D23+D26+D27+D24</f>
        <v>2847.2260635222624</v>
      </c>
      <c r="E29" s="237">
        <f>E13+E14+E15+E16+E18+E19+E20+E22+E23+E26+E27</f>
        <v>1.101984067381344</v>
      </c>
    </row>
    <row r="31" ht="12.75">
      <c r="D31" s="238"/>
    </row>
  </sheetData>
  <mergeCells count="16"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B23:C23"/>
    <mergeCell ref="B24:C24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2012-06-13T07:45:32Z</dcterms:modified>
  <cp:category/>
  <cp:version/>
  <cp:contentType/>
  <cp:contentStatus/>
</cp:coreProperties>
</file>