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firstSheet="5" activeTab="7"/>
  </bookViews>
  <sheets>
    <sheet name="Расчет субсидии" sheetId="1" r:id="rId1"/>
    <sheet name="МОП" sheetId="2" r:id="rId2"/>
    <sheet name="ТО" sheetId="3" r:id="rId3"/>
    <sheet name="Мат" sheetId="4" r:id="rId4"/>
    <sheet name="ОТ" sheetId="5" r:id="rId5"/>
    <sheet name="Приложение №1" sheetId="6" r:id="rId6"/>
    <sheet name="Приложение №2" sheetId="7" r:id="rId7"/>
    <sheet name="Приложение №3" sheetId="8" r:id="rId8"/>
  </sheets>
  <definedNames>
    <definedName name="_xlnm.Print_Area" localSheetId="3">'Мат'!$A$1:$K$80</definedName>
    <definedName name="_xlnm.Print_Area" localSheetId="5">'Приложение №1'!$A$1:$C$97</definedName>
    <definedName name="_xlnm.Print_Area" localSheetId="6">'Приложение №2'!$A$1:$E$43</definedName>
    <definedName name="_xlnm.Print_Area" localSheetId="7">'Приложение №3'!$A$1:$E$28</definedName>
    <definedName name="_xlnm.Print_Area" localSheetId="0">'Расчет субсидии'!$A$1:$J$175</definedName>
    <definedName name="_xlnm.Print_Area" localSheetId="2">'ТО'!$C$1:$P$48</definedName>
  </definedNames>
  <calcPr fullCalcOnLoad="1"/>
</workbook>
</file>

<file path=xl/sharedStrings.xml><?xml version="1.0" encoding="utf-8"?>
<sst xmlns="http://schemas.openxmlformats.org/spreadsheetml/2006/main" count="815" uniqueCount="464">
  <si>
    <t>1000м2 осматриваемых помещений</t>
  </si>
  <si>
    <t xml:space="preserve"> 1.10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</si>
  <si>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</t>
  </si>
  <si>
    <t xml:space="preserve"> 1.13</t>
  </si>
  <si>
    <t>100 м3 здания</t>
  </si>
  <si>
    <t>4, 3</t>
  </si>
  <si>
    <t>Испытание трубопроводов системы центрального отопления</t>
  </si>
  <si>
    <t>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</t>
  </si>
  <si>
    <t>Рабочая проверка системы в целом. Осмотр трубопровода с отметкой дефектных мест. Спуск воды из трубопровода и устранение дефектов.</t>
  </si>
  <si>
    <t>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</si>
  <si>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Проверка на прогрев отопительных приборов с регулировкой</t>
  </si>
  <si>
    <t xml:space="preserve"> 1.14</t>
  </si>
  <si>
    <t xml:space="preserve">Проверка исправности канализационных вытяжек в год. </t>
  </si>
  <si>
    <t>Замеры сопротивления изоляции проводов</t>
  </si>
  <si>
    <t>Норма расхода на 1 место</t>
  </si>
  <si>
    <t>10 шт кирпича</t>
  </si>
  <si>
    <t>Поковки из квадратных заготовок</t>
  </si>
  <si>
    <t>Пробка деревянная</t>
  </si>
  <si>
    <t>Раствор цементный</t>
  </si>
  <si>
    <t>Норма расхода на 1 ухват</t>
  </si>
  <si>
    <t>1 ухват</t>
  </si>
  <si>
    <t>2 петли</t>
  </si>
  <si>
    <t>Норма расхода на 1 полотно, 1 петлю</t>
  </si>
  <si>
    <t>кг</t>
  </si>
  <si>
    <t>Петли</t>
  </si>
  <si>
    <t>Шурупы</t>
  </si>
  <si>
    <t>1м2 полотна</t>
  </si>
  <si>
    <t>15.Проверка состояния и ремонт продухов в цоколях зданий,  ремонт и укрепление входных дверей</t>
  </si>
  <si>
    <t>Норма расхода на 1 м трубопровода</t>
  </si>
  <si>
    <t>Промывкак трубопроводов системы центрального отопления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</si>
  <si>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</si>
  <si>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</si>
  <si>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</si>
  <si>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</si>
  <si>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</si>
  <si>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</si>
  <si>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м3</t>
  </si>
  <si>
    <t>Стекло оконное 4 мм.:</t>
  </si>
  <si>
    <t xml:space="preserve">Норма расхода            </t>
  </si>
  <si>
    <t xml:space="preserve">кг </t>
  </si>
  <si>
    <t xml:space="preserve">Вода  </t>
  </si>
  <si>
    <t>куб. м</t>
  </si>
  <si>
    <t>Болты с гайками</t>
  </si>
  <si>
    <t>Прокладка паронитовая, толщиной 3 мм.</t>
  </si>
  <si>
    <t>шт./кг.</t>
  </si>
  <si>
    <t>Сурик свинцовый</t>
  </si>
  <si>
    <t>Олифа натуральная</t>
  </si>
  <si>
    <t>Лен трепаный</t>
  </si>
  <si>
    <t>Наименование материала</t>
  </si>
  <si>
    <t>прочистка и промывка радиаторов, на 1 рарадиатор</t>
  </si>
  <si>
    <t>объем работ</t>
  </si>
  <si>
    <t>прочистка и промывка ребристых труб, длиной до 2 м. на 1 трубу</t>
  </si>
  <si>
    <t>стоимость, руб.</t>
  </si>
  <si>
    <t>Затраты на материалы, руб.</t>
  </si>
  <si>
    <t xml:space="preserve">Наименование материала  </t>
  </si>
  <si>
    <t>цена, руб</t>
  </si>
  <si>
    <t xml:space="preserve">Ед. измер.  </t>
  </si>
  <si>
    <t>Затраты, руб.</t>
  </si>
  <si>
    <t>м2</t>
  </si>
  <si>
    <t>Штапики</t>
  </si>
  <si>
    <t>м</t>
  </si>
  <si>
    <t>№ п/п</t>
  </si>
  <si>
    <t>Норма расхода на 1 м2</t>
  </si>
  <si>
    <t xml:space="preserve">Растворы кладочные тяжелые известковые марки 10 </t>
  </si>
  <si>
    <t>Проверка состояния и ремонт продухов в цоколях зданий</t>
  </si>
  <si>
    <t xml:space="preserve">шт.  </t>
  </si>
  <si>
    <t xml:space="preserve">Глина           </t>
  </si>
  <si>
    <t xml:space="preserve">Песок           </t>
  </si>
  <si>
    <t>Кирпич глиняный обыкновенный</t>
  </si>
  <si>
    <t>Ремонт и укрепление входных дверей</t>
  </si>
  <si>
    <t xml:space="preserve">куб. м </t>
  </si>
  <si>
    <t xml:space="preserve">Клей столярный </t>
  </si>
  <si>
    <t xml:space="preserve">кг     </t>
  </si>
  <si>
    <t>Доски II сорт 40 - 70 мм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</si>
  <si>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</si>
  <si>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</si>
  <si>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</si>
  <si>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 xml:space="preserve">Проверка изоляции электропроводки и ее укрепление </t>
  </si>
  <si>
    <t>Объем работ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</si>
  <si>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</si>
  <si>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</si>
  <si>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</si>
  <si>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</si>
  <si>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</si>
  <si>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</si>
  <si>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</si>
  <si>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</si>
  <si>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</si>
  <si>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</si>
  <si>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</si>
  <si>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</si>
  <si>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</si>
  <si>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</si>
  <si>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</si>
  <si>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</si>
  <si>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</si>
  <si>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</si>
  <si>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</si>
  <si>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</si>
  <si>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Проверка заземления оболочки электрокабеля, замеры сопротивления изоляции проводов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</si>
  <si>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</si>
  <si>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</si>
  <si>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</si>
  <si>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</si>
  <si>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итого</t>
  </si>
  <si>
    <t>Ед. измер.</t>
  </si>
  <si>
    <t xml:space="preserve">Ведро                       </t>
  </si>
  <si>
    <t xml:space="preserve">шт./год  </t>
  </si>
  <si>
    <t xml:space="preserve">Веник обыкновенный          </t>
  </si>
  <si>
    <t xml:space="preserve">Совок                       </t>
  </si>
  <si>
    <t>шт./2 года</t>
  </si>
  <si>
    <t>N п/п</t>
  </si>
  <si>
    <t>Норма обеспеченности на одного рабочего</t>
  </si>
  <si>
    <t>Затраты на материалы</t>
  </si>
  <si>
    <t>II. Уборка земельного участка, входящего в состав общего имущества многоквартирного дома</t>
  </si>
  <si>
    <t xml:space="preserve">Ведро                           </t>
  </si>
  <si>
    <t xml:space="preserve">шт./3 года    </t>
  </si>
  <si>
    <t xml:space="preserve">Грабли                         </t>
  </si>
  <si>
    <t xml:space="preserve">Лопата совковая                </t>
  </si>
  <si>
    <t xml:space="preserve">шт./год       </t>
  </si>
  <si>
    <t xml:space="preserve">Метла березовая                </t>
  </si>
  <si>
    <t xml:space="preserve">Тележка                        </t>
  </si>
  <si>
    <t xml:space="preserve">шт./2 года    </t>
  </si>
  <si>
    <t xml:space="preserve">Мешки полиэтиленовые емкостью 20 л </t>
  </si>
  <si>
    <t xml:space="preserve">Наименование инвентаря </t>
  </si>
  <si>
    <t>Стоимость инвентаря</t>
  </si>
  <si>
    <t>Уборка мусора с газонов, транспортировка мусора в установленное место.</t>
  </si>
  <si>
    <t>6. Уборка мусора с газона</t>
  </si>
  <si>
    <t>проверка состояния и ремонт продухов в цоколях зданий</t>
  </si>
  <si>
    <t>ремонт и укрепление входных дверей</t>
  </si>
  <si>
    <t>Гипсовые вяжущие Г-3</t>
  </si>
  <si>
    <t xml:space="preserve">т        </t>
  </si>
  <si>
    <t xml:space="preserve">куб. м   </t>
  </si>
  <si>
    <t xml:space="preserve">кг       </t>
  </si>
  <si>
    <t>Норма расхода на 100 м</t>
  </si>
  <si>
    <t xml:space="preserve">Лента изоляционная </t>
  </si>
  <si>
    <t>Лента киперная</t>
  </si>
  <si>
    <t>11. Вывоз твердых бытовых отходов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</si>
  <si>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</si>
  <si>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</si>
  <si>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</si>
  <si>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</si>
  <si>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</si>
  <si>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</si>
  <si>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</si>
  <si>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</si>
  <si>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</si>
  <si>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</si>
  <si>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</si>
  <si>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</si>
  <si>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</si>
  <si>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</si>
  <si>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</si>
  <si>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</si>
  <si>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</si>
  <si>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</si>
  <si>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</si>
  <si>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</si>
  <si>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</si>
  <si>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</si>
  <si>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</si>
  <si>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</si>
  <si>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</si>
  <si>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</si>
  <si>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</si>
  <si>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</si>
  <si>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</si>
  <si>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</si>
  <si>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</si>
  <si>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</si>
  <si>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</si>
  <si>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</si>
  <si>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</si>
  <si>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</si>
  <si>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</si>
  <si>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</si>
  <si>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</si>
  <si>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</si>
  <si>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</si>
  <si>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</si>
  <si>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</si>
  <si>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</si>
  <si>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</si>
  <si>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</si>
  <si>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</si>
  <si>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</si>
  <si>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</si>
  <si>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</si>
  <si>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</si>
  <si>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</si>
  <si>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</si>
  <si>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</si>
  <si>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</si>
  <si>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</si>
  <si>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</si>
  <si>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</si>
  <si>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</si>
  <si>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</si>
  <si>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</si>
  <si>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</si>
  <si>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</si>
  <si>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</si>
  <si>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</si>
  <si>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</si>
  <si>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</si>
  <si>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</si>
  <si>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</si>
  <si>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</si>
  <si>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</si>
  <si>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</si>
  <si>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</si>
  <si>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</si>
  <si>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</si>
  <si>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16. Утепление и прочистка дымовентиляционных каналов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</si>
  <si>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</si>
  <si>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</si>
  <si>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</si>
  <si>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</si>
  <si>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</si>
  <si>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</si>
  <si>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</si>
  <si>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</si>
  <si>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</si>
  <si>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</si>
  <si>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</si>
  <si>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</si>
  <si>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</si>
  <si>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</si>
  <si>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</si>
  <si>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</si>
  <si>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</si>
  <si>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</si>
  <si>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</si>
  <si>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</si>
  <si>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</si>
  <si>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</si>
  <si>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</si>
  <si>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</si>
  <si>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</si>
  <si>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</si>
  <si>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</si>
  <si>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</si>
  <si>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</si>
  <si>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</si>
  <si>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</si>
  <si>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</si>
  <si>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</si>
  <si>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</si>
  <si>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</si>
  <si>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</si>
  <si>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</si>
  <si>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</si>
  <si>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</si>
  <si>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Всего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</si>
  <si>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</si>
  <si>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</si>
  <si>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</si>
  <si>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</si>
  <si>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</si>
  <si>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</si>
  <si>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</si>
  <si>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</si>
  <si>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</si>
  <si>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</si>
  <si>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</si>
  <si>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</si>
  <si>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</si>
  <si>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Норма времени на единицу измерения, чел-час</t>
  </si>
  <si>
    <t>Периодичность выполнения работ (раз в год)</t>
  </si>
  <si>
    <t>ОБЯЗАТЕЛЬНЫЙ ПЕРЕЧЕНЬ РАБОТ</t>
  </si>
  <si>
    <t>Расчет нормативной численности рабочих по ремонту конструктивных элементов, содержанию и ремонту \вдио</t>
  </si>
  <si>
    <t>Скребок</t>
  </si>
  <si>
    <t>Материалы</t>
  </si>
  <si>
    <t>Жилая площадь</t>
  </si>
  <si>
    <t>Общая площадь</t>
  </si>
  <si>
    <t>Затраты за спецодежду и охрану труда (профессия слесарь-сантехник)</t>
  </si>
  <si>
    <t>Наименование</t>
  </si>
  <si>
    <t>срок экспл, мес</t>
  </si>
  <si>
    <t>ст-ть</t>
  </si>
  <si>
    <t>всего</t>
  </si>
  <si>
    <t>костюм брезентовый</t>
  </si>
  <si>
    <t>рукавицы комбинированные</t>
  </si>
  <si>
    <t>куртка х/б на утепляющей основе</t>
  </si>
  <si>
    <t>Охрана труда</t>
  </si>
  <si>
    <t>мыло</t>
  </si>
  <si>
    <t>аптечка</t>
  </si>
  <si>
    <t>Затраты за спецодежду и охрану труда (профессия дворник)</t>
  </si>
  <si>
    <t>халат х/б</t>
  </si>
  <si>
    <t>валенки</t>
  </si>
  <si>
    <t>жилет сигнальный</t>
  </si>
  <si>
    <t>шт</t>
  </si>
  <si>
    <t>всего в год</t>
  </si>
  <si>
    <t>Кол-во в год</t>
  </si>
  <si>
    <t>ЕСН в год, руб.</t>
  </si>
  <si>
    <t>Нормативная обеспеченность инвентарем 1-го рабочего в год</t>
  </si>
  <si>
    <t>Подметание земельного участка в летний период</t>
  </si>
  <si>
    <t>Уборка мусора с газона</t>
  </si>
  <si>
    <t>Уборка мусора на контейнерных площадках</t>
  </si>
  <si>
    <t>Сдвижка и подметание снега при отсутствии снегопадов</t>
  </si>
  <si>
    <t>Сдвижка и подметание снега при снегопаде</t>
  </si>
  <si>
    <t>Очистка КП от снега и наледи.</t>
  </si>
  <si>
    <t xml:space="preserve">Лопата штыковая     </t>
  </si>
  <si>
    <t>Движок</t>
  </si>
  <si>
    <t xml:space="preserve">шт./2года       </t>
  </si>
  <si>
    <t>Объем выполняемых работ, м</t>
  </si>
  <si>
    <t>Затраты времени на весь объем работ, час.</t>
  </si>
  <si>
    <t>Ед.изм.</t>
  </si>
  <si>
    <t>13.Консервация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</si>
  <si>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Проверка заземления оболочки электрокабеля</t>
  </si>
  <si>
    <t>17. Мелкий ремонт электропроводки Проверка изоляции электропроводки и ее укрепление</t>
  </si>
  <si>
    <t>100 м трубопровода</t>
  </si>
  <si>
    <t>Разряд рабочих</t>
  </si>
  <si>
    <t>6, 5, 3</t>
  </si>
  <si>
    <t>100 м каналов</t>
  </si>
  <si>
    <t>Нормативный расход материалов</t>
  </si>
  <si>
    <t>радиаторы, шт</t>
  </si>
  <si>
    <t>трубы, м</t>
  </si>
  <si>
    <t>Стоимость</t>
  </si>
  <si>
    <t>Расчет затрат по охране труда</t>
  </si>
  <si>
    <t>Затраты за спецодежду и охрану труда (профессия уборщик служ и произв помещ)</t>
  </si>
  <si>
    <t>Норма выдачи на год</t>
  </si>
  <si>
    <t>фартук х/б с нагрудником</t>
  </si>
  <si>
    <t>1 на 1,5 года</t>
  </si>
  <si>
    <t>6 пар</t>
  </si>
  <si>
    <t xml:space="preserve">комбинезон х/б </t>
  </si>
  <si>
    <t>24 мес</t>
  </si>
  <si>
    <t>брюки на утепляющей прокладке</t>
  </si>
  <si>
    <t>ботинки кожанные с жестким подноском</t>
  </si>
  <si>
    <t>12 пар</t>
  </si>
  <si>
    <t>1 пара</t>
  </si>
  <si>
    <t>30 мес</t>
  </si>
  <si>
    <t>сапоги резиновые</t>
  </si>
  <si>
    <t>перчатки резиновые</t>
  </si>
  <si>
    <t>2 пары</t>
  </si>
  <si>
    <t>постоянно на системах водоснабжения, теплоснабжения, газоснабжения, канализации, энергоснабжения</t>
  </si>
  <si>
    <t xml:space="preserve"> 1.8</t>
  </si>
  <si>
    <t>Консервация системы центрального отопления. Осмотр системы. Составление описи недостатков. Проведение необходимых ремонтных работ. Промывка системы.</t>
  </si>
  <si>
    <t>Осмотр системы центрального отопления Внутриквартирные устройства Проверка состояния трубопровода, отопительных приборов, регулировочной и запорной арматуры.</t>
  </si>
  <si>
    <t>1000м2 жилой площади</t>
  </si>
  <si>
    <t>РАСЧЕТ МАТЕРИАЛЬНЫХ ЗАТРАТ</t>
  </si>
  <si>
    <t>Расчет нормативной численности рабочих, ФОТ, ЕСН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</si>
  <si>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</si>
  <si>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</si>
  <si>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</si>
  <si>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</si>
  <si>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</si>
  <si>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</si>
  <si>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</si>
  <si>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</si>
  <si>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</si>
  <si>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</si>
  <si>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</si>
  <si>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</si>
  <si>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</si>
  <si>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</si>
  <si>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</si>
  <si>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</si>
  <si>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</si>
  <si>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</si>
  <si>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</si>
  <si>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</si>
  <si>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</si>
  <si>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</si>
  <si>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</si>
  <si>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>1м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</si>
  <si>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</si>
  <si>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</si>
  <si>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</si>
  <si>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</si>
  <si>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</si>
  <si>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</si>
  <si>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</si>
  <si>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</si>
  <si>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</si>
  <si>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</si>
  <si>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</si>
  <si>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</si>
  <si>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</si>
  <si>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</si>
  <si>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</si>
  <si>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</si>
  <si>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</si>
  <si>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</si>
  <si>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</si>
  <si>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</si>
  <si>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</si>
  <si>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Смена рядового покрытия металической кровли отдельными местами</t>
  </si>
  <si>
    <t>Смена мягкой кровли в два слоя отдельными местами</t>
  </si>
  <si>
    <t>Смена поврежденных листов асбоцементных кровель</t>
  </si>
  <si>
    <t>Смена поврежденных плиток (черепиц) черепичной кровли</t>
  </si>
  <si>
    <t>1 м2 кровли</t>
  </si>
  <si>
    <t>1 м2 сменяемого покрытия</t>
  </si>
  <si>
    <t>1 плитка</t>
  </si>
  <si>
    <t>Металлическая кровля</t>
  </si>
  <si>
    <t>Мягкая кровля</t>
  </si>
  <si>
    <t>Черепичная кровля</t>
  </si>
  <si>
    <t>Асбоцементная кровля</t>
  </si>
  <si>
    <t>Сталь кровельная листовая</t>
  </si>
  <si>
    <t>Гвозди 50 мм</t>
  </si>
  <si>
    <t>Поковки оцинкованные</t>
  </si>
  <si>
    <t>т.</t>
  </si>
  <si>
    <t>кг.</t>
  </si>
  <si>
    <t>Норма расхода на 100 м2 покрытия</t>
  </si>
  <si>
    <t xml:space="preserve">Рубероид, толь или пергамин </t>
  </si>
  <si>
    <t xml:space="preserve">Гвозди толевые </t>
  </si>
  <si>
    <t>Мастика горячая</t>
  </si>
  <si>
    <t xml:space="preserve">Дрова          </t>
  </si>
  <si>
    <t>Норма расхода на 1 м2 сменяемого покрытия</t>
  </si>
  <si>
    <t>Асбестоцементные листы</t>
  </si>
  <si>
    <t xml:space="preserve">Шурупы 85 мм    </t>
  </si>
  <si>
    <t>Прокладки толевые</t>
  </si>
  <si>
    <t>Шайбы из оцинкованной стали</t>
  </si>
  <si>
    <t>Гвозди 60 мм</t>
  </si>
  <si>
    <t>Шаблоны коньковые длиной 1200 мм</t>
  </si>
  <si>
    <t>оцинкованные</t>
  </si>
  <si>
    <t>Поковки: строительные</t>
  </si>
  <si>
    <t xml:space="preserve">Черепица     </t>
  </si>
  <si>
    <t xml:space="preserve">шт.   </t>
  </si>
  <si>
    <t xml:space="preserve">кг    </t>
  </si>
  <si>
    <t xml:space="preserve">Известь      </t>
  </si>
  <si>
    <t xml:space="preserve">Раствор      </t>
  </si>
  <si>
    <t xml:space="preserve">Проволока    </t>
  </si>
  <si>
    <t xml:space="preserve">Пакля        </t>
  </si>
  <si>
    <t xml:space="preserve">Гвозди 50 мм       </t>
  </si>
  <si>
    <t>Норма расхода на 1 шт</t>
  </si>
  <si>
    <t>-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</si>
  <si>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</si>
  <si>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</si>
  <si>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</si>
  <si>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</si>
  <si>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</si>
  <si>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10. Освещение мест общего пользования</t>
  </si>
  <si>
    <t>часов в сутки</t>
  </si>
  <si>
    <t>деревянные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</si>
  <si>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</si>
  <si>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Очистка урн</t>
  </si>
  <si>
    <t>Очистка урн от мусора. Транспортировка мусора в установленное место.</t>
  </si>
  <si>
    <t>13. Консервация, ремонт, регулировка, промывка, испытание, расконсервация системы отопления, ремонт просевшей отмостки</t>
  </si>
  <si>
    <t>Управленческие расходы</t>
  </si>
  <si>
    <t>V. Итого расходы</t>
  </si>
  <si>
    <t>Всего расходы</t>
  </si>
  <si>
    <t>11. Вывоз жидких бытовых отходов</t>
  </si>
  <si>
    <t>н/у</t>
  </si>
  <si>
    <t>Шпальная ветка 5</t>
  </si>
  <si>
    <t>дерев. Столбы</t>
  </si>
  <si>
    <t>осадка</t>
  </si>
  <si>
    <t>бревенчатые д=28</t>
  </si>
  <si>
    <t>трещины</t>
  </si>
  <si>
    <t>деревянное отепленное</t>
  </si>
  <si>
    <t>шифер по дер. обрешетке</t>
  </si>
  <si>
    <t>трещины сколы</t>
  </si>
  <si>
    <t>дощатый , окр.</t>
  </si>
  <si>
    <t xml:space="preserve">трещины </t>
  </si>
  <si>
    <t>2-е створные, глухие</t>
  </si>
  <si>
    <t>трещины в подокон.</t>
  </si>
  <si>
    <t>простые окраш.</t>
  </si>
  <si>
    <t>осадка полотен</t>
  </si>
  <si>
    <t>штукатурка,обои</t>
  </si>
  <si>
    <t>трещины в штукатурке</t>
  </si>
  <si>
    <t>обшивка тесом, покраска</t>
  </si>
  <si>
    <t>трещины износ окраски</t>
  </si>
  <si>
    <t>хорошее</t>
  </si>
  <si>
    <t>отмостка</t>
  </si>
  <si>
    <t>удовл.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</si>
</sst>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80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Times New Roman Cyr"/>
      <family val="1"/>
    </font>
    <font>
      <sz val="9"/>
      <color indexed="17"/>
      <name val="Times New Roman Cyr"/>
      <family val="1"/>
    </font>
    <font>
      <sz val="9"/>
      <color indexed="12"/>
      <name val="Times New Roman Cyr"/>
      <family val="1"/>
    </font>
    <font>
      <b/>
      <sz val="10"/>
      <color indexed="14"/>
      <name val="Times New Roman Cyr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10"/>
      <color indexed="14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b/>
      <sz val="18"/>
      <color indexed="12"/>
      <name val="Times New Roman Cyr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 indent="2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1" fontId="13" fillId="0" borderId="2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1" fontId="13" fillId="0" borderId="16" xfId="0" applyNumberFormat="1" applyFont="1" applyBorder="1" applyAlignment="1">
      <alignment vertical="center" wrapText="1"/>
    </xf>
    <xf numFmtId="2" fontId="14" fillId="0" borderId="0" xfId="58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164" fontId="13" fillId="0" borderId="16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1" fontId="12" fillId="34" borderId="15" xfId="0" applyNumberFormat="1" applyFont="1" applyFill="1" applyBorder="1" applyAlignment="1">
      <alignment vertical="center"/>
    </xf>
    <xf numFmtId="1" fontId="14" fillId="34" borderId="15" xfId="58" applyNumberFormat="1" applyFont="1" applyFill="1" applyBorder="1" applyAlignment="1">
      <alignment vertical="center"/>
    </xf>
    <xf numFmtId="1" fontId="14" fillId="34" borderId="15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center"/>
    </xf>
    <xf numFmtId="164" fontId="12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64" fontId="12" fillId="34" borderId="15" xfId="0" applyNumberFormat="1" applyFont="1" applyFill="1" applyBorder="1" applyAlignment="1">
      <alignment vertical="center"/>
    </xf>
    <xf numFmtId="0" fontId="16" fillId="33" borderId="18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center" vertical="top"/>
    </xf>
    <xf numFmtId="0" fontId="16" fillId="33" borderId="19" xfId="0" applyFont="1" applyFill="1" applyBorder="1" applyAlignment="1">
      <alignment horizontal="center" vertical="top"/>
    </xf>
    <xf numFmtId="0" fontId="1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1" fontId="13" fillId="0" borderId="10" xfId="0" applyNumberFormat="1" applyFont="1" applyBorder="1" applyAlignment="1">
      <alignment vertical="center"/>
    </xf>
    <xf numFmtId="183" fontId="13" fillId="0" borderId="10" xfId="43" applyNumberFormat="1" applyFont="1" applyBorder="1" applyAlignment="1">
      <alignment vertical="center" wrapText="1"/>
    </xf>
    <xf numFmtId="183" fontId="12" fillId="0" borderId="10" xfId="43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3" fontId="13" fillId="0" borderId="10" xfId="43" applyNumberFormat="1" applyFont="1" applyBorder="1" applyAlignment="1">
      <alignment vertical="center"/>
    </xf>
    <xf numFmtId="183" fontId="12" fillId="0" borderId="10" xfId="43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183" fontId="12" fillId="0" borderId="23" xfId="43" applyNumberFormat="1" applyFont="1" applyBorder="1" applyAlignment="1">
      <alignment vertical="center"/>
    </xf>
    <xf numFmtId="183" fontId="13" fillId="0" borderId="17" xfId="43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4" fontId="13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vertical="center"/>
    </xf>
    <xf numFmtId="183" fontId="21" fillId="0" borderId="17" xfId="43" applyNumberFormat="1" applyFont="1" applyBorder="1" applyAlignment="1">
      <alignment vertical="center"/>
    </xf>
    <xf numFmtId="183" fontId="21" fillId="0" borderId="23" xfId="43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" fontId="21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vertical="center"/>
    </xf>
    <xf numFmtId="183" fontId="15" fillId="0" borderId="17" xfId="43" applyNumberFormat="1" applyFont="1" applyBorder="1" applyAlignment="1">
      <alignment vertical="center"/>
    </xf>
    <xf numFmtId="183" fontId="15" fillId="0" borderId="23" xfId="43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1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2" fillId="35" borderId="21" xfId="0" applyNumberFormat="1" applyFont="1" applyFill="1" applyBorder="1" applyAlignment="1">
      <alignment/>
    </xf>
    <xf numFmtId="1" fontId="12" fillId="35" borderId="21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left" wrapText="1" inden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9" fillId="36" borderId="18" xfId="0" applyFont="1" applyFill="1" applyBorder="1" applyAlignment="1">
      <alignment/>
    </xf>
    <xf numFmtId="0" fontId="19" fillId="36" borderId="12" xfId="0" applyFont="1" applyFill="1" applyBorder="1" applyAlignment="1">
      <alignment/>
    </xf>
    <xf numFmtId="0" fontId="19" fillId="36" borderId="19" xfId="0" applyFont="1" applyFill="1" applyBorder="1" applyAlignment="1">
      <alignment/>
    </xf>
    <xf numFmtId="0" fontId="19" fillId="36" borderId="0" xfId="0" applyFont="1" applyFill="1" applyAlignment="1">
      <alignment horizontal="left" indent="2"/>
    </xf>
    <xf numFmtId="0" fontId="13" fillId="36" borderId="0" xfId="0" applyFont="1" applyFill="1" applyAlignment="1">
      <alignment horizontal="left" indent="2"/>
    </xf>
    <xf numFmtId="0" fontId="9" fillId="33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1" fontId="14" fillId="34" borderId="17" xfId="58" applyNumberFormat="1" applyFont="1" applyFill="1" applyBorder="1" applyAlignment="1">
      <alignment vertical="center"/>
    </xf>
    <xf numFmtId="1" fontId="14" fillId="34" borderId="17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" fontId="14" fillId="0" borderId="21" xfId="58" applyNumberFormat="1" applyFont="1" applyFill="1" applyBorder="1" applyAlignment="1">
      <alignment vertical="center"/>
    </xf>
    <xf numFmtId="1" fontId="14" fillId="0" borderId="24" xfId="0" applyNumberFormat="1" applyFont="1" applyFill="1" applyBorder="1" applyAlignment="1">
      <alignment vertical="center"/>
    </xf>
    <xf numFmtId="1" fontId="14" fillId="0" borderId="0" xfId="58" applyNumberFormat="1" applyFont="1" applyFill="1" applyBorder="1" applyAlignment="1">
      <alignment vertical="center"/>
    </xf>
    <xf numFmtId="1" fontId="14" fillId="0" borderId="22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" fontId="14" fillId="0" borderId="11" xfId="58" applyNumberFormat="1" applyFont="1" applyFill="1" applyBorder="1" applyAlignment="1">
      <alignment vertical="center"/>
    </xf>
    <xf numFmtId="1" fontId="14" fillId="0" borderId="23" xfId="0" applyNumberFormat="1" applyFont="1" applyFill="1" applyBorder="1" applyAlignment="1">
      <alignment vertical="center"/>
    </xf>
    <xf numFmtId="164" fontId="13" fillId="0" borderId="21" xfId="0" applyNumberFormat="1" applyFont="1" applyFill="1" applyBorder="1" applyAlignment="1">
      <alignment vertical="center"/>
    </xf>
    <xf numFmtId="1" fontId="13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164" fontId="13" fillId="0" borderId="13" xfId="58" applyNumberFormat="1" applyFont="1" applyFill="1" applyBorder="1" applyAlignment="1">
      <alignment vertical="center"/>
    </xf>
    <xf numFmtId="164" fontId="13" fillId="0" borderId="16" xfId="58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 indent="1"/>
    </xf>
    <xf numFmtId="0" fontId="13" fillId="0" borderId="14" xfId="0" applyFont="1" applyBorder="1" applyAlignment="1">
      <alignment horizont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0" fontId="13" fillId="37" borderId="10" xfId="0" applyFont="1" applyFill="1" applyBorder="1" applyAlignment="1">
      <alignment/>
    </xf>
    <xf numFmtId="174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38" borderId="10" xfId="0" applyNumberFormat="1" applyFont="1" applyFill="1" applyBorder="1" applyAlignment="1">
      <alignment/>
    </xf>
    <xf numFmtId="1" fontId="3" fillId="38" borderId="17" xfId="0" applyNumberFormat="1" applyFont="1" applyFill="1" applyBorder="1" applyAlignment="1">
      <alignment/>
    </xf>
    <xf numFmtId="1" fontId="3" fillId="38" borderId="20" xfId="0" applyNumberFormat="1" applyFont="1" applyFill="1" applyBorder="1" applyAlignment="1">
      <alignment/>
    </xf>
    <xf numFmtId="0" fontId="3" fillId="38" borderId="16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5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5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3" fillId="34" borderId="17" xfId="0" applyNumberFormat="1" applyFont="1" applyFill="1" applyBorder="1" applyAlignment="1">
      <alignment/>
    </xf>
    <xf numFmtId="1" fontId="3" fillId="34" borderId="20" xfId="0" applyNumberFormat="1" applyFont="1" applyFill="1" applyBorder="1" applyAlignment="1">
      <alignment/>
    </xf>
    <xf numFmtId="0" fontId="13" fillId="0" borderId="17" xfId="0" applyFont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2" fillId="0" borderId="12" xfId="0" applyFont="1" applyFill="1" applyBorder="1" applyAlignment="1">
      <alignment wrapText="1"/>
    </xf>
    <xf numFmtId="0" fontId="13" fillId="0" borderId="12" xfId="0" applyFont="1" applyBorder="1" applyAlignment="1">
      <alignment/>
    </xf>
    <xf numFmtId="2" fontId="12" fillId="36" borderId="10" xfId="0" applyNumberFormat="1" applyFont="1" applyFill="1" applyBorder="1" applyAlignment="1">
      <alignment/>
    </xf>
    <xf numFmtId="0" fontId="19" fillId="36" borderId="18" xfId="0" applyFont="1" applyFill="1" applyBorder="1" applyAlignment="1">
      <alignment horizontal="left" indent="2"/>
    </xf>
    <xf numFmtId="0" fontId="13" fillId="36" borderId="12" xfId="0" applyFont="1" applyFill="1" applyBorder="1" applyAlignment="1">
      <alignment horizontal="left" indent="2"/>
    </xf>
    <xf numFmtId="0" fontId="13" fillId="36" borderId="19" xfId="0" applyFont="1" applyFill="1" applyBorder="1" applyAlignment="1">
      <alignment horizontal="left" indent="2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13" fillId="36" borderId="15" xfId="0" applyFont="1" applyFill="1" applyBorder="1" applyAlignment="1">
      <alignment horizontal="center" wrapText="1"/>
    </xf>
    <xf numFmtId="1" fontId="12" fillId="36" borderId="10" xfId="0" applyNumberFormat="1" applyFont="1" applyFill="1" applyBorder="1" applyAlignment="1">
      <alignment horizontal="center" wrapText="1"/>
    </xf>
    <xf numFmtId="2" fontId="12" fillId="36" borderId="10" xfId="0" applyNumberFormat="1" applyFont="1" applyFill="1" applyBorder="1" applyAlignment="1">
      <alignment horizontal="center" wrapText="1"/>
    </xf>
    <xf numFmtId="1" fontId="12" fillId="36" borderId="19" xfId="0" applyNumberFormat="1" applyFont="1" applyFill="1" applyBorder="1" applyAlignment="1">
      <alignment wrapText="1"/>
    </xf>
    <xf numFmtId="1" fontId="12" fillId="36" borderId="10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1" fontId="12" fillId="0" borderId="24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24" fillId="0" borderId="0" xfId="0" applyNumberFormat="1" applyFont="1" applyBorder="1" applyAlignment="1">
      <alignment wrapText="1"/>
    </xf>
    <xf numFmtId="0" fontId="12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12" fillId="0" borderId="22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3" fillId="0" borderId="16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 wrapText="1"/>
    </xf>
    <xf numFmtId="2" fontId="13" fillId="0" borderId="22" xfId="0" applyNumberFormat="1" applyFont="1" applyBorder="1" applyAlignment="1">
      <alignment/>
    </xf>
    <xf numFmtId="1" fontId="13" fillId="0" borderId="0" xfId="0" applyNumberFormat="1" applyFont="1" applyBorder="1" applyAlignment="1">
      <alignment wrapText="1"/>
    </xf>
    <xf numFmtId="1" fontId="13" fillId="0" borderId="2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23" xfId="0" applyFont="1" applyBorder="1" applyAlignment="1">
      <alignment/>
    </xf>
    <xf numFmtId="2" fontId="12" fillId="0" borderId="22" xfId="0" applyNumberFormat="1" applyFont="1" applyBorder="1" applyAlignment="1">
      <alignment/>
    </xf>
    <xf numFmtId="2" fontId="13" fillId="35" borderId="12" xfId="0" applyNumberFormat="1" applyFont="1" applyFill="1" applyBorder="1" applyAlignment="1">
      <alignment/>
    </xf>
    <xf numFmtId="1" fontId="13" fillId="35" borderId="1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4" xfId="0" applyFont="1" applyBorder="1" applyAlignment="1">
      <alignment/>
    </xf>
    <xf numFmtId="1" fontId="12" fillId="0" borderId="16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1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1" fontId="14" fillId="0" borderId="22" xfId="0" applyNumberFormat="1" applyFont="1" applyBorder="1" applyAlignment="1">
      <alignment/>
    </xf>
    <xf numFmtId="2" fontId="13" fillId="0" borderId="22" xfId="0" applyNumberFormat="1" applyFont="1" applyBorder="1" applyAlignment="1">
      <alignment wrapText="1"/>
    </xf>
    <xf numFmtId="0" fontId="13" fillId="0" borderId="23" xfId="0" applyFont="1" applyBorder="1" applyAlignment="1">
      <alignment/>
    </xf>
    <xf numFmtId="2" fontId="13" fillId="0" borderId="23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 wrapText="1"/>
    </xf>
    <xf numFmtId="1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1" fontId="13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0" fontId="12" fillId="35" borderId="18" xfId="0" applyFont="1" applyFill="1" applyBorder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Fill="1" applyBorder="1" applyAlignment="1">
      <alignment/>
    </xf>
    <xf numFmtId="0" fontId="9" fillId="34" borderId="18" xfId="0" applyFont="1" applyFill="1" applyBorder="1" applyAlignment="1">
      <alignment vertical="top"/>
    </xf>
    <xf numFmtId="0" fontId="26" fillId="0" borderId="0" xfId="0" applyFont="1" applyFill="1" applyAlignment="1">
      <alignment/>
    </xf>
    <xf numFmtId="0" fontId="13" fillId="0" borderId="16" xfId="0" applyFont="1" applyFill="1" applyBorder="1" applyAlignment="1">
      <alignment horizontal="left" wrapText="1"/>
    </xf>
    <xf numFmtId="1" fontId="27" fillId="0" borderId="0" xfId="0" applyNumberFormat="1" applyFont="1" applyBorder="1" applyAlignment="1">
      <alignment wrapText="1"/>
    </xf>
    <xf numFmtId="1" fontId="13" fillId="0" borderId="22" xfId="0" applyNumberFormat="1" applyFont="1" applyBorder="1" applyAlignment="1">
      <alignment wrapText="1"/>
    </xf>
    <xf numFmtId="1" fontId="15" fillId="0" borderId="0" xfId="0" applyNumberFormat="1" applyFont="1" applyBorder="1" applyAlignment="1">
      <alignment/>
    </xf>
    <xf numFmtId="16" fontId="13" fillId="0" borderId="0" xfId="0" applyNumberFormat="1" applyFont="1" applyAlignment="1">
      <alignment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" fontId="12" fillId="34" borderId="10" xfId="0" applyNumberFormat="1" applyFont="1" applyFill="1" applyBorder="1" applyAlignment="1">
      <alignment vertical="center"/>
    </xf>
    <xf numFmtId="2" fontId="12" fillId="34" borderId="17" xfId="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wrapText="1"/>
    </xf>
    <xf numFmtId="1" fontId="13" fillId="0" borderId="20" xfId="0" applyNumberFormat="1" applyFont="1" applyBorder="1" applyAlignment="1">
      <alignment wrapText="1"/>
    </xf>
    <xf numFmtId="1" fontId="12" fillId="0" borderId="17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1" fontId="12" fillId="0" borderId="20" xfId="0" applyNumberFormat="1" applyFont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6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0" fontId="7" fillId="38" borderId="18" xfId="0" applyFont="1" applyFill="1" applyBorder="1" applyAlignment="1">
      <alignment vertical="top"/>
    </xf>
    <xf numFmtId="0" fontId="7" fillId="38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wrapText="1"/>
    </xf>
    <xf numFmtId="1" fontId="14" fillId="0" borderId="0" xfId="58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2" fillId="34" borderId="12" xfId="0" applyNumberFormat="1" applyFont="1" applyFill="1" applyBorder="1" applyAlignment="1">
      <alignment/>
    </xf>
    <xf numFmtId="2" fontId="12" fillId="38" borderId="12" xfId="0" applyNumberFormat="1" applyFont="1" applyFill="1" applyBorder="1" applyAlignment="1">
      <alignment/>
    </xf>
    <xf numFmtId="1" fontId="12" fillId="34" borderId="12" xfId="0" applyNumberFormat="1" applyFont="1" applyFill="1" applyBorder="1" applyAlignment="1">
      <alignment/>
    </xf>
    <xf numFmtId="1" fontId="12" fillId="38" borderId="12" xfId="0" applyNumberFormat="1" applyFont="1" applyFill="1" applyBorder="1" applyAlignment="1">
      <alignment/>
    </xf>
    <xf numFmtId="0" fontId="25" fillId="35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5" fillId="36" borderId="10" xfId="0" applyFont="1" applyFill="1" applyBorder="1" applyAlignment="1">
      <alignment vertical="top"/>
    </xf>
    <xf numFmtId="0" fontId="13" fillId="36" borderId="10" xfId="0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1" fontId="25" fillId="36" borderId="10" xfId="0" applyNumberFormat="1" applyFont="1" applyFill="1" applyBorder="1" applyAlignment="1">
      <alignment vertical="top"/>
    </xf>
    <xf numFmtId="0" fontId="13" fillId="36" borderId="10" xfId="0" applyFont="1" applyFill="1" applyBorder="1" applyAlignment="1">
      <alignment horizontal="center"/>
    </xf>
    <xf numFmtId="1" fontId="25" fillId="35" borderId="15" xfId="0" applyNumberFormat="1" applyFont="1" applyFill="1" applyBorder="1" applyAlignment="1">
      <alignment vertical="top"/>
    </xf>
    <xf numFmtId="1" fontId="13" fillId="0" borderId="21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" fontId="13" fillId="33" borderId="0" xfId="0" applyNumberFormat="1" applyFont="1" applyFill="1" applyAlignment="1">
      <alignment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86" fontId="13" fillId="33" borderId="0" xfId="0" applyNumberFormat="1" applyFont="1" applyFill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" fontId="13" fillId="0" borderId="13" xfId="0" applyNumberFormat="1" applyFont="1" applyBorder="1" applyAlignment="1">
      <alignment wrapText="1"/>
    </xf>
    <xf numFmtId="1" fontId="13" fillId="0" borderId="16" xfId="0" applyNumberFormat="1" applyFont="1" applyBorder="1" applyAlignment="1">
      <alignment wrapText="1"/>
    </xf>
    <xf numFmtId="1" fontId="13" fillId="0" borderId="14" xfId="0" applyNumberFormat="1" applyFont="1" applyBorder="1" applyAlignment="1">
      <alignment wrapText="1"/>
    </xf>
    <xf numFmtId="1" fontId="13" fillId="0" borderId="15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183" fontId="12" fillId="0" borderId="19" xfId="43" applyNumberFormat="1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183" fontId="12" fillId="0" borderId="11" xfId="43" applyNumberFormat="1" applyFont="1" applyBorder="1" applyAlignment="1">
      <alignment vertical="center"/>
    </xf>
    <xf numFmtId="183" fontId="12" fillId="0" borderId="0" xfId="43" applyNumberFormat="1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2" fontId="12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12" xfId="0" applyFont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left" wrapText="1" inden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2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4" xfId="0" applyFill="1" applyBorder="1" applyAlignment="1">
      <alignment/>
    </xf>
    <xf numFmtId="1" fontId="3" fillId="38" borderId="24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 indent="1"/>
    </xf>
    <xf numFmtId="0" fontId="25" fillId="34" borderId="15" xfId="0" applyFont="1" applyFill="1" applyBorder="1" applyAlignment="1">
      <alignment vertical="top"/>
    </xf>
    <xf numFmtId="0" fontId="0" fillId="34" borderId="15" xfId="0" applyFill="1" applyBorder="1" applyAlignment="1">
      <alignment/>
    </xf>
    <xf numFmtId="1" fontId="3" fillId="34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vertical="top"/>
    </xf>
    <xf numFmtId="0" fontId="0" fillId="38" borderId="15" xfId="0" applyFill="1" applyBorder="1" applyAlignment="1">
      <alignment/>
    </xf>
    <xf numFmtId="1" fontId="3" fillId="38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25" fillId="36" borderId="2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1" fontId="4" fillId="0" borderId="20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13" fillId="0" borderId="17" xfId="0" applyFont="1" applyBorder="1" applyAlignment="1">
      <alignment/>
    </xf>
    <xf numFmtId="0" fontId="33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3" fontId="4" fillId="0" borderId="16" xfId="43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3" fontId="4" fillId="0" borderId="13" xfId="43" applyNumberFormat="1" applyFont="1" applyFill="1" applyBorder="1" applyAlignment="1">
      <alignment/>
    </xf>
    <xf numFmtId="43" fontId="4" fillId="0" borderId="14" xfId="43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/>
    </xf>
    <xf numFmtId="2" fontId="3" fillId="39" borderId="10" xfId="0" applyNumberFormat="1" applyFont="1" applyFill="1" applyBorder="1" applyAlignment="1">
      <alignment vertical="center" wrapText="1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1" fontId="24" fillId="0" borderId="21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1" xfId="0" applyFont="1" applyBorder="1" applyAlignment="1">
      <alignment/>
    </xf>
    <xf numFmtId="0" fontId="27" fillId="0" borderId="11" xfId="0" applyFont="1" applyBorder="1" applyAlignment="1">
      <alignment/>
    </xf>
    <xf numFmtId="0" fontId="27" fillId="35" borderId="10" xfId="0" applyFont="1" applyFill="1" applyBorder="1" applyAlignment="1">
      <alignment/>
    </xf>
    <xf numFmtId="0" fontId="27" fillId="0" borderId="0" xfId="0" applyFont="1" applyAlignment="1">
      <alignment/>
    </xf>
    <xf numFmtId="0" fontId="27" fillId="36" borderId="10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174" fontId="12" fillId="0" borderId="0" xfId="0" applyNumberFormat="1" applyFont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9" borderId="21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43" fontId="3" fillId="39" borderId="18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182" fontId="3" fillId="39" borderId="10" xfId="0" applyNumberFormat="1" applyFont="1" applyFill="1" applyBorder="1" applyAlignment="1">
      <alignment horizontal="center"/>
    </xf>
    <xf numFmtId="182" fontId="3" fillId="39" borderId="10" xfId="0" applyNumberFormat="1" applyFont="1" applyFill="1" applyBorder="1" applyAlignment="1">
      <alignment vertical="center" wrapText="1"/>
    </xf>
    <xf numFmtId="182" fontId="3" fillId="39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3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/>
    </xf>
    <xf numFmtId="0" fontId="34" fillId="0" borderId="22" xfId="0" applyFont="1" applyFill="1" applyBorder="1" applyAlignment="1">
      <alignment horizontal="left" vertical="top" wrapText="1"/>
    </xf>
    <xf numFmtId="1" fontId="13" fillId="0" borderId="16" xfId="58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12" fillId="35" borderId="11" xfId="0" applyFont="1" applyFill="1" applyBorder="1" applyAlignment="1">
      <alignment wrapText="1"/>
    </xf>
    <xf numFmtId="0" fontId="24" fillId="35" borderId="11" xfId="0" applyFont="1" applyFill="1" applyBorder="1" applyAlignment="1">
      <alignment wrapText="1"/>
    </xf>
    <xf numFmtId="0" fontId="9" fillId="38" borderId="13" xfId="0" applyFont="1" applyFill="1" applyBorder="1" applyAlignment="1">
      <alignment vertical="top"/>
    </xf>
    <xf numFmtId="0" fontId="9" fillId="38" borderId="21" xfId="0" applyFont="1" applyFill="1" applyBorder="1" applyAlignment="1">
      <alignment vertical="top"/>
    </xf>
    <xf numFmtId="0" fontId="9" fillId="38" borderId="12" xfId="0" applyFont="1" applyFill="1" applyBorder="1" applyAlignment="1">
      <alignment vertical="top"/>
    </xf>
    <xf numFmtId="0" fontId="9" fillId="38" borderId="19" xfId="0" applyFont="1" applyFill="1" applyBorder="1" applyAlignment="1">
      <alignment vertical="top"/>
    </xf>
    <xf numFmtId="0" fontId="9" fillId="36" borderId="14" xfId="0" applyFont="1" applyFill="1" applyBorder="1" applyAlignment="1">
      <alignment vertical="top"/>
    </xf>
    <xf numFmtId="0" fontId="9" fillId="36" borderId="11" xfId="0" applyFont="1" applyFill="1" applyBorder="1" applyAlignment="1">
      <alignment vertical="top"/>
    </xf>
    <xf numFmtId="0" fontId="9" fillId="36" borderId="12" xfId="0" applyFont="1" applyFill="1" applyBorder="1" applyAlignment="1">
      <alignment vertical="top"/>
    </xf>
    <xf numFmtId="0" fontId="9" fillId="36" borderId="19" xfId="0" applyFont="1" applyFill="1" applyBorder="1" applyAlignment="1">
      <alignment vertical="top"/>
    </xf>
    <xf numFmtId="0" fontId="9" fillId="35" borderId="12" xfId="0" applyFont="1" applyFill="1" applyBorder="1" applyAlignment="1">
      <alignment horizontal="center" vertical="top"/>
    </xf>
    <xf numFmtId="0" fontId="9" fillId="35" borderId="19" xfId="0" applyFont="1" applyFill="1" applyBorder="1" applyAlignment="1">
      <alignment horizontal="center" vertical="top"/>
    </xf>
    <xf numFmtId="0" fontId="9" fillId="39" borderId="18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0" fontId="9" fillId="35" borderId="18" xfId="0" applyFont="1" applyFill="1" applyBorder="1" applyAlignment="1">
      <alignment vertical="top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wrapText="1"/>
    </xf>
    <xf numFmtId="49" fontId="39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1" fontId="13" fillId="35" borderId="17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3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wrapText="1"/>
    </xf>
    <xf numFmtId="49" fontId="41" fillId="0" borderId="0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13" fillId="0" borderId="23" xfId="0" applyFont="1" applyBorder="1" applyAlignment="1">
      <alignment/>
    </xf>
    <xf numFmtId="164" fontId="12" fillId="0" borderId="21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15" xfId="0" applyNumberFormat="1" applyFont="1" applyBorder="1" applyAlignment="1">
      <alignment wrapText="1"/>
    </xf>
    <xf numFmtId="0" fontId="13" fillId="0" borderId="20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2" fontId="36" fillId="0" borderId="22" xfId="0" applyNumberFormat="1" applyFont="1" applyFill="1" applyBorder="1" applyAlignment="1">
      <alignment horizontal="center" vertical="top"/>
    </xf>
    <xf numFmtId="0" fontId="42" fillId="0" borderId="0" xfId="0" applyFont="1" applyAlignment="1">
      <alignment/>
    </xf>
    <xf numFmtId="174" fontId="12" fillId="36" borderId="10" xfId="0" applyNumberFormat="1" applyFont="1" applyFill="1" applyBorder="1" applyAlignment="1">
      <alignment horizontal="center" wrapText="1"/>
    </xf>
    <xf numFmtId="174" fontId="12" fillId="0" borderId="22" xfId="0" applyNumberFormat="1" applyFont="1" applyBorder="1" applyAlignment="1">
      <alignment/>
    </xf>
    <xf numFmtId="174" fontId="13" fillId="0" borderId="22" xfId="0" applyNumberFormat="1" applyFont="1" applyBorder="1" applyAlignment="1">
      <alignment/>
    </xf>
    <xf numFmtId="174" fontId="12" fillId="35" borderId="10" xfId="0" applyNumberFormat="1" applyFont="1" applyFill="1" applyBorder="1" applyAlignment="1">
      <alignment/>
    </xf>
    <xf numFmtId="174" fontId="12" fillId="0" borderId="16" xfId="0" applyNumberFormat="1" applyFont="1" applyBorder="1" applyAlignment="1">
      <alignment/>
    </xf>
    <xf numFmtId="174" fontId="13" fillId="0" borderId="16" xfId="0" applyNumberFormat="1" applyFont="1" applyBorder="1" applyAlignment="1">
      <alignment/>
    </xf>
    <xf numFmtId="174" fontId="13" fillId="0" borderId="14" xfId="0" applyNumberFormat="1" applyFont="1" applyBorder="1" applyAlignment="1">
      <alignment/>
    </xf>
    <xf numFmtId="174" fontId="13" fillId="33" borderId="0" xfId="0" applyNumberFormat="1" applyFont="1" applyFill="1" applyAlignment="1">
      <alignment/>
    </xf>
    <xf numFmtId="174" fontId="25" fillId="35" borderId="15" xfId="0" applyNumberFormat="1" applyFont="1" applyFill="1" applyBorder="1" applyAlignment="1">
      <alignment vertical="top"/>
    </xf>
    <xf numFmtId="174" fontId="13" fillId="0" borderId="13" xfId="0" applyNumberFormat="1" applyFont="1" applyBorder="1" applyAlignment="1">
      <alignment/>
    </xf>
    <xf numFmtId="164" fontId="12" fillId="36" borderId="15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49" fontId="41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82" fontId="9" fillId="0" borderId="0" xfId="43" applyNumberFormat="1" applyFont="1" applyFill="1" applyBorder="1" applyAlignment="1">
      <alignment horizontal="center"/>
    </xf>
    <xf numFmtId="43" fontId="7" fillId="0" borderId="0" xfId="43" applyNumberFormat="1" applyFont="1" applyFill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indent="1"/>
    </xf>
    <xf numFmtId="0" fontId="13" fillId="34" borderId="10" xfId="0" applyFont="1" applyFill="1" applyBorder="1" applyAlignment="1">
      <alignment/>
    </xf>
    <xf numFmtId="0" fontId="13" fillId="37" borderId="18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3" fillId="37" borderId="12" xfId="0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174" fontId="13" fillId="37" borderId="0" xfId="0" applyNumberFormat="1" applyFont="1" applyFill="1" applyAlignment="1">
      <alignment/>
    </xf>
    <xf numFmtId="1" fontId="13" fillId="37" borderId="0" xfId="0" applyNumberFormat="1" applyFont="1" applyFill="1" applyAlignment="1">
      <alignment/>
    </xf>
    <xf numFmtId="0" fontId="12" fillId="37" borderId="0" xfId="0" applyFont="1" applyFill="1" applyAlignment="1">
      <alignment/>
    </xf>
    <xf numFmtId="1" fontId="14" fillId="0" borderId="20" xfId="0" applyNumberFormat="1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20" xfId="0" applyFont="1" applyBorder="1" applyAlignment="1">
      <alignment horizontal="left" wrapText="1" indent="1"/>
    </xf>
    <xf numFmtId="0" fontId="1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3" fillId="0" borderId="22" xfId="0" applyFont="1" applyBorder="1" applyAlignment="1">
      <alignment/>
    </xf>
    <xf numFmtId="174" fontId="25" fillId="36" borderId="10" xfId="0" applyNumberFormat="1" applyFont="1" applyFill="1" applyBorder="1" applyAlignment="1">
      <alignment vertical="top"/>
    </xf>
    <xf numFmtId="0" fontId="13" fillId="0" borderId="19" xfId="0" applyFont="1" applyBorder="1" applyAlignment="1">
      <alignment/>
    </xf>
    <xf numFmtId="1" fontId="14" fillId="0" borderId="20" xfId="0" applyNumberFormat="1" applyFont="1" applyBorder="1" applyAlignment="1">
      <alignment/>
    </xf>
    <xf numFmtId="174" fontId="13" fillId="0" borderId="16" xfId="0" applyNumberFormat="1" applyFont="1" applyBorder="1" applyAlignment="1">
      <alignment wrapText="1"/>
    </xf>
    <xf numFmtId="164" fontId="3" fillId="35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center" vertical="top"/>
    </xf>
    <xf numFmtId="1" fontId="36" fillId="0" borderId="23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wrapText="1" indent="3"/>
    </xf>
    <xf numFmtId="0" fontId="13" fillId="0" borderId="0" xfId="0" applyFont="1" applyBorder="1" applyAlignment="1">
      <alignment horizontal="left" wrapText="1" indent="3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49" fontId="43" fillId="0" borderId="0" xfId="0" applyNumberFormat="1" applyFont="1" applyFill="1" applyBorder="1" applyAlignment="1">
      <alignment wrapText="1"/>
    </xf>
    <xf numFmtId="49" fontId="43" fillId="0" borderId="0" xfId="0" applyNumberFormat="1" applyFont="1" applyFill="1" applyBorder="1" applyAlignment="1">
      <alignment horizontal="center" wrapText="1"/>
    </xf>
    <xf numFmtId="0" fontId="13" fillId="0" borderId="19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indent="5"/>
    </xf>
    <xf numFmtId="0" fontId="4" fillId="0" borderId="24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43" fontId="9" fillId="38" borderId="12" xfId="0" applyNumberFormat="1" applyFont="1" applyFill="1" applyBorder="1" applyAlignment="1">
      <alignment vertical="top"/>
    </xf>
    <xf numFmtId="43" fontId="4" fillId="0" borderId="15" xfId="43" applyNumberFormat="1" applyFont="1" applyFill="1" applyBorder="1" applyAlignment="1">
      <alignment/>
    </xf>
    <xf numFmtId="43" fontId="4" fillId="0" borderId="20" xfId="43" applyNumberFormat="1" applyFont="1" applyFill="1" applyBorder="1" applyAlignment="1">
      <alignment/>
    </xf>
    <xf numFmtId="43" fontId="4" fillId="0" borderId="17" xfId="43" applyNumberFormat="1" applyFont="1" applyFill="1" applyBorder="1" applyAlignment="1">
      <alignment/>
    </xf>
    <xf numFmtId="43" fontId="9" fillId="36" borderId="11" xfId="0" applyNumberFormat="1" applyFont="1" applyFill="1" applyBorder="1" applyAlignment="1">
      <alignment vertical="top"/>
    </xf>
    <xf numFmtId="43" fontId="4" fillId="0" borderId="22" xfId="43" applyNumberFormat="1" applyFont="1" applyFill="1" applyBorder="1" applyAlignment="1">
      <alignment/>
    </xf>
    <xf numFmtId="43" fontId="9" fillId="35" borderId="12" xfId="0" applyNumberFormat="1" applyFont="1" applyFill="1" applyBorder="1" applyAlignment="1">
      <alignment horizontal="center" vertical="top"/>
    </xf>
    <xf numFmtId="43" fontId="9" fillId="39" borderId="12" xfId="0" applyNumberFormat="1" applyFont="1" applyFill="1" applyBorder="1" applyAlignment="1">
      <alignment/>
    </xf>
    <xf numFmtId="43" fontId="9" fillId="0" borderId="0" xfId="43" applyNumberFormat="1" applyFont="1" applyFill="1" applyBorder="1" applyAlignment="1">
      <alignment horizontal="center"/>
    </xf>
    <xf numFmtId="9" fontId="0" fillId="0" borderId="0" xfId="58" applyFont="1" applyAlignment="1">
      <alignment/>
    </xf>
    <xf numFmtId="1" fontId="8" fillId="0" borderId="16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/>
    </xf>
    <xf numFmtId="1" fontId="36" fillId="0" borderId="17" xfId="0" applyNumberFormat="1" applyFont="1" applyFill="1" applyBorder="1" applyAlignment="1">
      <alignment horizontal="center" vertical="top"/>
    </xf>
    <xf numFmtId="1" fontId="36" fillId="0" borderId="15" xfId="0" applyNumberFormat="1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43" fontId="7" fillId="0" borderId="12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43" fontId="9" fillId="39" borderId="10" xfId="43" applyNumberFormat="1" applyFont="1" applyFill="1" applyBorder="1" applyAlignment="1">
      <alignment horizontal="center"/>
    </xf>
    <xf numFmtId="43" fontId="7" fillId="39" borderId="10" xfId="43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74" fontId="12" fillId="0" borderId="15" xfId="0" applyNumberFormat="1" applyFont="1" applyFill="1" applyBorder="1" applyAlignment="1">
      <alignment horizontal="center" vertical="center" wrapText="1"/>
    </xf>
    <xf numFmtId="174" fontId="12" fillId="0" borderId="20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wrapText="1"/>
    </xf>
    <xf numFmtId="0" fontId="12" fillId="36" borderId="0" xfId="0" applyFont="1" applyFill="1" applyBorder="1" applyAlignment="1">
      <alignment wrapText="1"/>
    </xf>
    <xf numFmtId="0" fontId="12" fillId="36" borderId="22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6" fontId="13" fillId="0" borderId="2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19" fillId="36" borderId="12" xfId="0" applyFont="1" applyFill="1" applyBorder="1" applyAlignment="1">
      <alignment/>
    </xf>
    <xf numFmtId="0" fontId="19" fillId="36" borderId="18" xfId="0" applyFont="1" applyFill="1" applyBorder="1" applyAlignment="1">
      <alignment wrapText="1"/>
    </xf>
    <xf numFmtId="0" fontId="19" fillId="36" borderId="12" xfId="0" applyFont="1" applyFill="1" applyBorder="1" applyAlignment="1">
      <alignment wrapText="1"/>
    </xf>
    <xf numFmtId="0" fontId="19" fillId="36" borderId="19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top" wrapText="1"/>
    </xf>
    <xf numFmtId="0" fontId="16" fillId="36" borderId="12" xfId="0" applyFont="1" applyFill="1" applyBorder="1" applyAlignment="1">
      <alignment horizontal="center" vertical="top" wrapText="1"/>
    </xf>
    <xf numFmtId="0" fontId="16" fillId="36" borderId="19" xfId="0" applyFont="1" applyFill="1" applyBorder="1" applyAlignment="1">
      <alignment horizontal="center" vertical="top" wrapText="1"/>
    </xf>
    <xf numFmtId="0" fontId="16" fillId="38" borderId="18" xfId="0" applyFont="1" applyFill="1" applyBorder="1" applyAlignment="1">
      <alignment horizontal="center" vertical="top" wrapText="1"/>
    </xf>
    <xf numFmtId="0" fontId="16" fillId="38" borderId="12" xfId="0" applyFont="1" applyFill="1" applyBorder="1" applyAlignment="1">
      <alignment horizontal="center" vertical="top" wrapText="1"/>
    </xf>
    <xf numFmtId="0" fontId="16" fillId="38" borderId="19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wrapText="1" indent="1"/>
    </xf>
    <xf numFmtId="0" fontId="12" fillId="36" borderId="17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33" borderId="0" xfId="0" applyFont="1" applyFill="1" applyAlignment="1">
      <alignment horizontal="center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9" fillId="39" borderId="18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7" fillId="38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451" t="s">
        <v>347</v>
      </c>
      <c r="D1" s="494" t="str">
        <f>'Приложение №1'!B10</f>
        <v>Шпальная ветка 5</v>
      </c>
    </row>
    <row r="2" spans="1:4" s="49" customFormat="1" ht="80.25" customHeight="1">
      <c r="A2" s="46" t="s">
        <v>342</v>
      </c>
      <c r="B2" s="504" t="s">
        <v>359</v>
      </c>
      <c r="C2" s="478" t="s">
        <v>358</v>
      </c>
      <c r="D2" s="493" t="s">
        <v>343</v>
      </c>
    </row>
    <row r="3" spans="2:4" ht="15" customHeight="1">
      <c r="B3" s="496" t="s">
        <v>356</v>
      </c>
      <c r="C3" s="497" t="s">
        <v>357</v>
      </c>
      <c r="D3" s="465"/>
    </row>
    <row r="4" spans="1:4" ht="15" customHeight="1">
      <c r="A4" s="495" t="s">
        <v>344</v>
      </c>
      <c r="B4" s="498" t="e">
        <f>'Приложение №2'!#REF!</f>
        <v>#REF!</v>
      </c>
      <c r="C4" s="499" t="e">
        <f>#REF!</f>
        <v>#REF!</v>
      </c>
      <c r="D4" s="465" t="e">
        <f>B4-C4</f>
        <v>#REF!</v>
      </c>
    </row>
    <row r="5" spans="1:5" ht="15" customHeight="1">
      <c r="A5" s="500" t="s">
        <v>361</v>
      </c>
      <c r="B5" s="501" t="e">
        <f>B4*B7</f>
        <v>#REF!</v>
      </c>
      <c r="C5" s="501" t="e">
        <f>C4*C7</f>
        <v>#REF!</v>
      </c>
      <c r="D5" s="502" t="e">
        <f>C7*D4</f>
        <v>#REF!</v>
      </c>
      <c r="E5" s="503" t="e">
        <f>D5*12</f>
        <v>#REF!</v>
      </c>
    </row>
    <row r="6" spans="1:5" ht="15" customHeight="1">
      <c r="A6" s="500" t="s">
        <v>362</v>
      </c>
      <c r="B6" s="501" t="e">
        <f>B5*12</f>
        <v>#REF!</v>
      </c>
      <c r="C6" s="501" t="e">
        <f>C5*12</f>
        <v>#REF!</v>
      </c>
      <c r="D6" s="501" t="e">
        <f>D5*12</f>
        <v>#REF!</v>
      </c>
      <c r="E6" s="503" t="e">
        <f>SUM(B6:D6)</f>
        <v>#REF!</v>
      </c>
    </row>
    <row r="7" spans="1:5" s="2" customFormat="1" ht="30" customHeight="1">
      <c r="A7" s="507" t="s">
        <v>360</v>
      </c>
      <c r="B7" s="505">
        <f>SUM(B8:B15)</f>
        <v>0</v>
      </c>
      <c r="C7" s="505" t="e">
        <f>#REF!-'Расчет субсидии'!B7</f>
        <v>#REF!</v>
      </c>
      <c r="D7" s="506"/>
      <c r="E7" s="3"/>
    </row>
    <row r="8" spans="1:5" ht="12.75">
      <c r="A8" s="508" t="s">
        <v>348</v>
      </c>
      <c r="B8" s="53"/>
      <c r="C8" s="52"/>
      <c r="D8" s="53"/>
      <c r="E8" s="509"/>
    </row>
    <row r="9" spans="1:5" ht="14.25" customHeight="1">
      <c r="A9" s="510" t="s">
        <v>349</v>
      </c>
      <c r="B9" s="50"/>
      <c r="C9" s="48"/>
      <c r="D9" s="50"/>
      <c r="E9" s="511" t="e">
        <f>B9*D4</f>
        <v>#REF!</v>
      </c>
    </row>
    <row r="10" spans="1:5" ht="14.25" customHeight="1">
      <c r="A10" s="510" t="s">
        <v>350</v>
      </c>
      <c r="B10" s="50"/>
      <c r="C10" s="48"/>
      <c r="D10" s="50"/>
      <c r="E10" s="512"/>
    </row>
    <row r="11" spans="1:5" ht="14.25" customHeight="1">
      <c r="A11" s="510" t="s">
        <v>351</v>
      </c>
      <c r="B11" s="50"/>
      <c r="C11" s="48"/>
      <c r="D11" s="50"/>
      <c r="E11" s="512"/>
    </row>
    <row r="12" spans="1:5" ht="12.75">
      <c r="A12" s="510" t="s">
        <v>352</v>
      </c>
      <c r="B12" s="50"/>
      <c r="C12" s="48"/>
      <c r="D12" s="50"/>
      <c r="E12" s="512"/>
    </row>
    <row r="13" spans="1:5" ht="12.75">
      <c r="A13" s="510" t="s">
        <v>353</v>
      </c>
      <c r="B13" s="50"/>
      <c r="C13" s="48"/>
      <c r="D13" s="50"/>
      <c r="E13" s="512"/>
    </row>
    <row r="14" spans="1:5" ht="12.75">
      <c r="A14" s="510" t="s">
        <v>354</v>
      </c>
      <c r="B14" s="50"/>
      <c r="C14" s="48"/>
      <c r="D14" s="50"/>
      <c r="E14" s="512"/>
    </row>
    <row r="15" spans="1:5" ht="12.75">
      <c r="A15" s="513" t="s">
        <v>355</v>
      </c>
      <c r="B15" s="516"/>
      <c r="C15" s="514"/>
      <c r="D15" s="516"/>
      <c r="E15" s="515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9.00390625" defaultRowHeight="12.75"/>
  <cols>
    <col min="1" max="1" width="33.875" style="61" customWidth="1"/>
    <col min="2" max="2" width="28.125" style="61" customWidth="1"/>
    <col min="3" max="3" width="5.75390625" style="61" customWidth="1"/>
    <col min="4" max="4" width="6.375" style="61" customWidth="1"/>
    <col min="5" max="6" width="7.00390625" style="61" customWidth="1"/>
    <col min="7" max="7" width="6.375" style="61" customWidth="1"/>
    <col min="8" max="8" width="8.125" style="61" customWidth="1"/>
    <col min="9" max="9" width="6.00390625" style="61" customWidth="1"/>
    <col min="10" max="10" width="4.00390625" style="61" customWidth="1"/>
    <col min="11" max="11" width="3.625" style="61" customWidth="1"/>
    <col min="12" max="12" width="4.125" style="61" customWidth="1"/>
    <col min="13" max="13" width="7.625" style="61" customWidth="1"/>
    <col min="14" max="14" width="8.375" style="61" customWidth="1"/>
    <col min="15" max="15" width="8.25390625" style="61" customWidth="1"/>
    <col min="16" max="16384" width="9.125" style="61" customWidth="1"/>
  </cols>
  <sheetData>
    <row r="1" spans="1:15" ht="20.25">
      <c r="A1" s="452" t="s">
        <v>340</v>
      </c>
      <c r="B1" s="371"/>
      <c r="C1" s="371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2" customHeight="1">
      <c r="A2" s="453" t="s">
        <v>365</v>
      </c>
      <c r="B2" s="371"/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5.25" customHeight="1">
      <c r="A3" s="371"/>
      <c r="B3" s="371"/>
      <c r="C3" s="371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2.75" customHeight="1">
      <c r="A4" s="375" t="s">
        <v>237</v>
      </c>
      <c r="B4" s="396" t="e">
        <f>#REF!</f>
        <v>#REF!</v>
      </c>
      <c r="C4" s="371"/>
      <c r="D4" s="373"/>
      <c r="E4" s="372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ht="12.75">
      <c r="A5" s="302" t="s">
        <v>234</v>
      </c>
      <c r="B5" s="388" t="e">
        <f>#REF!</f>
        <v>#REF!</v>
      </c>
      <c r="C5" s="371"/>
      <c r="D5" s="373"/>
      <c r="E5" s="372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15" ht="12.75">
      <c r="A6" s="309" t="s">
        <v>226</v>
      </c>
      <c r="B6" s="251" t="e">
        <f>#REF!</f>
        <v>#REF!</v>
      </c>
      <c r="C6" s="371"/>
      <c r="D6" s="373"/>
      <c r="E6" s="372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1:15" ht="12.75">
      <c r="A7" s="107" t="s">
        <v>366</v>
      </c>
      <c r="B7" s="396" t="e">
        <f>#REF!</f>
        <v>#REF!</v>
      </c>
      <c r="C7" s="371"/>
      <c r="D7" s="373"/>
      <c r="E7" s="372"/>
      <c r="F7" s="373"/>
      <c r="G7" s="373"/>
      <c r="H7" s="373"/>
      <c r="I7" s="373"/>
      <c r="J7" s="373"/>
      <c r="K7" s="373"/>
      <c r="L7" s="373"/>
      <c r="M7" s="373"/>
      <c r="N7" s="373"/>
      <c r="O7" s="373"/>
    </row>
    <row r="8" spans="1:15" ht="12.75">
      <c r="A8" s="572" t="s">
        <v>258</v>
      </c>
      <c r="B8" s="388" t="e">
        <f>#REF!</f>
        <v>#REF!</v>
      </c>
      <c r="C8" s="371"/>
      <c r="D8" s="373"/>
      <c r="E8" s="372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1:15" ht="12.75">
      <c r="A9" s="573" t="s">
        <v>259</v>
      </c>
      <c r="B9" s="251" t="e">
        <f>#REF!</f>
        <v>#REF!</v>
      </c>
      <c r="C9" s="371"/>
      <c r="D9" s="373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</row>
    <row r="10" spans="1:15" ht="12.75">
      <c r="A10" s="341" t="s">
        <v>269</v>
      </c>
      <c r="B10" s="63"/>
      <c r="C10" s="376"/>
      <c r="D10" s="373"/>
      <c r="E10" s="374"/>
      <c r="F10" s="373"/>
      <c r="G10" s="373"/>
      <c r="H10" s="373"/>
      <c r="I10" s="373"/>
      <c r="J10" s="373"/>
      <c r="K10" s="373"/>
      <c r="L10" s="373"/>
      <c r="M10" s="373"/>
      <c r="N10" s="373"/>
      <c r="O10" s="373"/>
    </row>
    <row r="11" spans="1:15" ht="12" customHeight="1">
      <c r="A11" s="701" t="s">
        <v>266</v>
      </c>
      <c r="B11" s="703" t="s">
        <v>262</v>
      </c>
      <c r="C11" s="705" t="s">
        <v>231</v>
      </c>
      <c r="D11" s="706"/>
      <c r="E11" s="706"/>
      <c r="F11" s="707"/>
      <c r="G11" s="689" t="s">
        <v>233</v>
      </c>
      <c r="H11" s="689" t="s">
        <v>236</v>
      </c>
      <c r="I11" s="691" t="s">
        <v>235</v>
      </c>
      <c r="J11" s="693" t="s">
        <v>227</v>
      </c>
      <c r="K11" s="693"/>
      <c r="L11" s="693"/>
      <c r="M11" s="693"/>
      <c r="N11" s="694"/>
      <c r="O11" s="695" t="s">
        <v>293</v>
      </c>
    </row>
    <row r="12" spans="1:15" ht="12" customHeight="1">
      <c r="A12" s="702"/>
      <c r="B12" s="704"/>
      <c r="C12" s="689" t="s">
        <v>232</v>
      </c>
      <c r="D12" s="699" t="s">
        <v>367</v>
      </c>
      <c r="E12" s="708" t="s">
        <v>250</v>
      </c>
      <c r="F12" s="689" t="s">
        <v>252</v>
      </c>
      <c r="G12" s="690"/>
      <c r="H12" s="690"/>
      <c r="I12" s="692"/>
      <c r="J12" s="697" t="s">
        <v>265</v>
      </c>
      <c r="K12" s="697" t="s">
        <v>101</v>
      </c>
      <c r="L12" s="697" t="s">
        <v>102</v>
      </c>
      <c r="M12" s="699" t="s">
        <v>228</v>
      </c>
      <c r="N12" s="64" t="s">
        <v>229</v>
      </c>
      <c r="O12" s="696"/>
    </row>
    <row r="13" spans="1:15" ht="12" customHeight="1">
      <c r="A13" s="702"/>
      <c r="B13" s="704"/>
      <c r="C13" s="690"/>
      <c r="D13" s="700"/>
      <c r="E13" s="709"/>
      <c r="F13" s="690"/>
      <c r="G13" s="690"/>
      <c r="H13" s="690"/>
      <c r="I13" s="692"/>
      <c r="J13" s="698"/>
      <c r="K13" s="698"/>
      <c r="L13" s="698"/>
      <c r="M13" s="700"/>
      <c r="N13" s="88">
        <v>12</v>
      </c>
      <c r="O13" s="89" t="e">
        <f>#REF!</f>
        <v>#REF!</v>
      </c>
    </row>
    <row r="14" spans="1:15" s="65" customFormat="1" ht="12" customHeight="1">
      <c r="A14" s="76" t="s">
        <v>97</v>
      </c>
      <c r="B14" s="76" t="s">
        <v>100</v>
      </c>
      <c r="C14" s="489">
        <f>'Приложение №1'!B36+'Приложение №1'!B37</f>
        <v>0</v>
      </c>
      <c r="D14" s="165">
        <v>52</v>
      </c>
      <c r="E14" s="79">
        <f>'Приложение №2'!B13</f>
        <v>0</v>
      </c>
      <c r="F14" s="72">
        <f>D14*E14</f>
        <v>0</v>
      </c>
      <c r="G14" s="80">
        <v>0.59</v>
      </c>
      <c r="H14" s="73">
        <f>C14*F14*G14/60</f>
        <v>0</v>
      </c>
      <c r="I14" s="71"/>
      <c r="J14" s="71"/>
      <c r="K14" s="71"/>
      <c r="L14" s="71"/>
      <c r="M14" s="71"/>
      <c r="N14" s="91"/>
      <c r="O14" s="81"/>
    </row>
    <row r="15" spans="1:255" s="86" customFormat="1" ht="12" customHeight="1">
      <c r="A15" s="108" t="s">
        <v>260</v>
      </c>
      <c r="B15" s="109"/>
      <c r="C15" s="110"/>
      <c r="D15" s="110"/>
      <c r="E15" s="110"/>
      <c r="F15" s="110"/>
      <c r="G15" s="110"/>
      <c r="H15" s="111"/>
      <c r="I15" s="117" t="e">
        <f>H14/$B$4*$B$5</f>
        <v>#REF!</v>
      </c>
      <c r="J15" s="117">
        <v>1</v>
      </c>
      <c r="K15" s="111" t="e">
        <f>#REF!</f>
        <v>#REF!</v>
      </c>
      <c r="L15" s="111" t="e">
        <f>#REF!</f>
        <v>#REF!</v>
      </c>
      <c r="M15" s="99" t="e">
        <f>$B$6*J15*K15*L15*I15</f>
        <v>#REF!</v>
      </c>
      <c r="N15" s="100" t="e">
        <f>M15*$N$13</f>
        <v>#REF!</v>
      </c>
      <c r="O15" s="101" t="e">
        <f>N15*$O$13</f>
        <v>#REF!</v>
      </c>
      <c r="P15" s="78"/>
      <c r="Q15" s="78"/>
      <c r="W15" s="87"/>
      <c r="X15" s="87"/>
      <c r="Y15" s="75"/>
      <c r="Z15" s="75"/>
      <c r="AA15" s="75"/>
      <c r="AB15" s="75"/>
      <c r="AC15" s="75"/>
      <c r="AD15" s="84"/>
      <c r="AE15" s="85"/>
      <c r="AF15" s="78"/>
      <c r="AG15" s="78"/>
      <c r="AM15" s="87"/>
      <c r="AN15" s="87"/>
      <c r="AO15" s="75"/>
      <c r="AP15" s="75"/>
      <c r="AQ15" s="75"/>
      <c r="AR15" s="75"/>
      <c r="AS15" s="75"/>
      <c r="AT15" s="84"/>
      <c r="AU15" s="85"/>
      <c r="AV15" s="78"/>
      <c r="AW15" s="78"/>
      <c r="BC15" s="87"/>
      <c r="BD15" s="87"/>
      <c r="BE15" s="75"/>
      <c r="BF15" s="75"/>
      <c r="BG15" s="75"/>
      <c r="BH15" s="75"/>
      <c r="BI15" s="75"/>
      <c r="BJ15" s="84"/>
      <c r="BK15" s="85"/>
      <c r="BL15" s="78"/>
      <c r="BM15" s="78"/>
      <c r="BS15" s="87"/>
      <c r="BT15" s="87"/>
      <c r="BU15" s="75"/>
      <c r="BV15" s="75"/>
      <c r="BW15" s="75"/>
      <c r="BX15" s="75"/>
      <c r="BY15" s="75"/>
      <c r="BZ15" s="84"/>
      <c r="CA15" s="85"/>
      <c r="CB15" s="78"/>
      <c r="CC15" s="78"/>
      <c r="CI15" s="87"/>
      <c r="CJ15" s="87"/>
      <c r="CK15" s="75"/>
      <c r="CL15" s="75"/>
      <c r="CM15" s="75"/>
      <c r="CN15" s="75"/>
      <c r="CO15" s="75"/>
      <c r="CP15" s="84"/>
      <c r="CQ15" s="85"/>
      <c r="CR15" s="78"/>
      <c r="CS15" s="78"/>
      <c r="CY15" s="87"/>
      <c r="CZ15" s="87"/>
      <c r="DA15" s="75"/>
      <c r="DB15" s="75"/>
      <c r="DC15" s="75"/>
      <c r="DD15" s="75"/>
      <c r="DE15" s="75"/>
      <c r="DF15" s="84"/>
      <c r="DG15" s="85"/>
      <c r="DH15" s="78"/>
      <c r="DI15" s="78"/>
      <c r="DO15" s="87"/>
      <c r="DP15" s="87"/>
      <c r="DQ15" s="75"/>
      <c r="DR15" s="75"/>
      <c r="DS15" s="75"/>
      <c r="DT15" s="75"/>
      <c r="DU15" s="75"/>
      <c r="DV15" s="84"/>
      <c r="DW15" s="85"/>
      <c r="DX15" s="78"/>
      <c r="DY15" s="78"/>
      <c r="EE15" s="87"/>
      <c r="EF15" s="87"/>
      <c r="EG15" s="75"/>
      <c r="EH15" s="75"/>
      <c r="EI15" s="75"/>
      <c r="EJ15" s="75"/>
      <c r="EK15" s="75"/>
      <c r="EL15" s="84"/>
      <c r="EM15" s="85"/>
      <c r="EN15" s="78"/>
      <c r="EO15" s="78"/>
      <c r="EU15" s="87"/>
      <c r="EV15" s="87"/>
      <c r="EW15" s="75"/>
      <c r="EX15" s="75"/>
      <c r="EY15" s="75"/>
      <c r="EZ15" s="75"/>
      <c r="FA15" s="75"/>
      <c r="FB15" s="84"/>
      <c r="FC15" s="85"/>
      <c r="FD15" s="78"/>
      <c r="FE15" s="78"/>
      <c r="FK15" s="87"/>
      <c r="FL15" s="87"/>
      <c r="FM15" s="75"/>
      <c r="FN15" s="75"/>
      <c r="FO15" s="75"/>
      <c r="FP15" s="75"/>
      <c r="FQ15" s="75"/>
      <c r="FR15" s="84"/>
      <c r="FS15" s="85"/>
      <c r="FT15" s="78"/>
      <c r="FU15" s="78"/>
      <c r="GA15" s="87"/>
      <c r="GB15" s="87"/>
      <c r="GC15" s="75"/>
      <c r="GD15" s="75"/>
      <c r="GE15" s="75"/>
      <c r="GF15" s="75"/>
      <c r="GG15" s="75"/>
      <c r="GH15" s="84"/>
      <c r="GI15" s="85"/>
      <c r="GJ15" s="78"/>
      <c r="GK15" s="78"/>
      <c r="GQ15" s="87"/>
      <c r="GR15" s="87"/>
      <c r="GS15" s="75"/>
      <c r="GT15" s="75"/>
      <c r="GU15" s="75"/>
      <c r="GV15" s="75"/>
      <c r="GW15" s="75"/>
      <c r="GX15" s="84"/>
      <c r="GY15" s="85"/>
      <c r="GZ15" s="78"/>
      <c r="HA15" s="78"/>
      <c r="HG15" s="87"/>
      <c r="HH15" s="87"/>
      <c r="HI15" s="75"/>
      <c r="HJ15" s="75"/>
      <c r="HK15" s="75"/>
      <c r="HL15" s="75"/>
      <c r="HM15" s="75"/>
      <c r="HN15" s="84"/>
      <c r="HO15" s="85"/>
      <c r="HP15" s="78"/>
      <c r="HQ15" s="78"/>
      <c r="HW15" s="87"/>
      <c r="HX15" s="87"/>
      <c r="HY15" s="75"/>
      <c r="HZ15" s="75"/>
      <c r="IA15" s="75"/>
      <c r="IB15" s="75"/>
      <c r="IC15" s="75"/>
      <c r="ID15" s="84"/>
      <c r="IE15" s="85"/>
      <c r="IF15" s="78"/>
      <c r="IG15" s="78"/>
      <c r="IM15" s="87"/>
      <c r="IN15" s="87"/>
      <c r="IO15" s="75"/>
      <c r="IP15" s="75"/>
      <c r="IQ15" s="75"/>
      <c r="IR15" s="75"/>
      <c r="IS15" s="75"/>
      <c r="IT15" s="84"/>
      <c r="IU15" s="85"/>
    </row>
    <row r="16" spans="1:15" s="67" customFormat="1" ht="12" customHeight="1">
      <c r="A16" s="76" t="s">
        <v>87</v>
      </c>
      <c r="B16" s="710" t="s">
        <v>103</v>
      </c>
      <c r="C16" s="71"/>
      <c r="D16" s="71"/>
      <c r="E16" s="71"/>
      <c r="F16" s="79"/>
      <c r="G16" s="70"/>
      <c r="H16" s="206" t="e">
        <f>SUM(H17:H18)</f>
        <v>#REF!</v>
      </c>
      <c r="I16" s="206" t="e">
        <f>SUM(I17:I18)</f>
        <v>#REF!</v>
      </c>
      <c r="J16" s="200">
        <v>1</v>
      </c>
      <c r="K16" s="578" t="e">
        <f>#REF!</f>
        <v>#REF!</v>
      </c>
      <c r="L16" s="578" t="e">
        <f>#REF!</f>
        <v>#REF!</v>
      </c>
      <c r="M16" s="201" t="e">
        <f>$B$6*J16*K16*L16*I16</f>
        <v>#REF!</v>
      </c>
      <c r="N16" s="193" t="e">
        <f aca="true" t="shared" si="0" ref="N16:N25">M16*$N$13</f>
        <v>#REF!</v>
      </c>
      <c r="O16" s="194" t="e">
        <f aca="true" t="shared" si="1" ref="O16:O25">N16*$O$13</f>
        <v>#REF!</v>
      </c>
    </row>
    <row r="17" spans="1:15" s="65" customFormat="1" ht="12" customHeight="1">
      <c r="A17" s="68" t="s">
        <v>254</v>
      </c>
      <c r="B17" s="711"/>
      <c r="C17" s="71">
        <f>'Приложение №1'!$B$40-'Приложение №1'!$B$41</f>
        <v>0</v>
      </c>
      <c r="D17" s="165" t="e">
        <f>B8/6</f>
        <v>#REF!</v>
      </c>
      <c r="E17" s="71">
        <f>'Приложение №2'!$B$15</f>
        <v>2</v>
      </c>
      <c r="F17" s="72" t="e">
        <f>D17*E17</f>
        <v>#REF!</v>
      </c>
      <c r="G17" s="70">
        <v>0.08</v>
      </c>
      <c r="H17" s="83" t="e">
        <f>C17*F17*G17/60</f>
        <v>#REF!</v>
      </c>
      <c r="I17" s="90" t="e">
        <f>H17/$B$4*$B$5</f>
        <v>#REF!</v>
      </c>
      <c r="J17" s="192"/>
      <c r="K17" s="192"/>
      <c r="L17" s="192"/>
      <c r="M17" s="202"/>
      <c r="N17" s="195"/>
      <c r="O17" s="196"/>
    </row>
    <row r="18" spans="1:15" s="65" customFormat="1" ht="12" customHeight="1">
      <c r="A18" s="68" t="s">
        <v>255</v>
      </c>
      <c r="B18" s="711"/>
      <c r="C18" s="71">
        <f>'Приложение №1'!B42</f>
        <v>250</v>
      </c>
      <c r="D18" s="165">
        <v>25</v>
      </c>
      <c r="E18" s="71">
        <f>'Приложение №2'!$B$15</f>
        <v>2</v>
      </c>
      <c r="F18" s="72">
        <f>D18*E18</f>
        <v>50</v>
      </c>
      <c r="G18" s="70">
        <v>0.13</v>
      </c>
      <c r="H18" s="83">
        <f>C18*F18*G18/60</f>
        <v>27.083333333333332</v>
      </c>
      <c r="I18" s="90" t="e">
        <f>H18/$B$4*$B$5</f>
        <v>#REF!</v>
      </c>
      <c r="J18" s="192"/>
      <c r="K18" s="192"/>
      <c r="L18" s="192"/>
      <c r="M18" s="202"/>
      <c r="N18" s="195"/>
      <c r="O18" s="196"/>
    </row>
    <row r="19" spans="1:15" s="65" customFormat="1" ht="12" customHeight="1">
      <c r="A19" s="76" t="s">
        <v>127</v>
      </c>
      <c r="B19" s="69" t="s">
        <v>126</v>
      </c>
      <c r="C19" s="71">
        <f>'Приложение №1'!B43</f>
        <v>0</v>
      </c>
      <c r="D19" s="165" t="e">
        <f>B8/6</f>
        <v>#REF!</v>
      </c>
      <c r="E19" s="71">
        <f>'Приложение №2'!B16</f>
        <v>2</v>
      </c>
      <c r="F19" s="72" t="e">
        <f>D19*E19</f>
        <v>#REF!</v>
      </c>
      <c r="G19" s="82">
        <v>0.077</v>
      </c>
      <c r="H19" s="83" t="e">
        <f>C19*F19*G19/60</f>
        <v>#REF!</v>
      </c>
      <c r="I19" s="90" t="e">
        <f>H19/$B$4*$B$5</f>
        <v>#REF!</v>
      </c>
      <c r="J19" s="192">
        <v>1</v>
      </c>
      <c r="K19" s="578" t="e">
        <f>#REF!</f>
        <v>#REF!</v>
      </c>
      <c r="L19" s="578" t="e">
        <f>#REF!</f>
        <v>#REF!</v>
      </c>
      <c r="M19" s="202" t="e">
        <f>$B$6*J19*K19*L19*I19</f>
        <v>#REF!</v>
      </c>
      <c r="N19" s="195" t="e">
        <f t="shared" si="0"/>
        <v>#REF!</v>
      </c>
      <c r="O19" s="196" t="e">
        <f t="shared" si="1"/>
        <v>#REF!</v>
      </c>
    </row>
    <row r="20" spans="1:15" s="65" customFormat="1" ht="12" customHeight="1">
      <c r="A20" s="68" t="s">
        <v>435</v>
      </c>
      <c r="B20" s="69" t="s">
        <v>436</v>
      </c>
      <c r="C20" s="71" t="e">
        <f>#REF!</f>
        <v>#REF!</v>
      </c>
      <c r="D20" s="165" t="e">
        <f>B8/6</f>
        <v>#REF!</v>
      </c>
      <c r="E20" s="71">
        <f>'Приложение №2'!B16</f>
        <v>2</v>
      </c>
      <c r="F20" s="72" t="e">
        <f>D20*E20</f>
        <v>#REF!</v>
      </c>
      <c r="G20" s="82">
        <v>4.88</v>
      </c>
      <c r="H20" s="83" t="e">
        <f>C20*F20*G20/60</f>
        <v>#REF!</v>
      </c>
      <c r="I20" s="90" t="e">
        <f>H20/$B$4*$B$5</f>
        <v>#REF!</v>
      </c>
      <c r="J20" s="192">
        <v>2</v>
      </c>
      <c r="K20" s="578" t="e">
        <f>#REF!</f>
        <v>#REF!</v>
      </c>
      <c r="L20" s="578" t="e">
        <f>#REF!</f>
        <v>#REF!</v>
      </c>
      <c r="M20" s="202" t="e">
        <f>$B$6*J20*K20*L20*I20</f>
        <v>#REF!</v>
      </c>
      <c r="N20" s="195" t="e">
        <f t="shared" si="0"/>
        <v>#REF!</v>
      </c>
      <c r="O20" s="196" t="e">
        <f t="shared" si="1"/>
        <v>#REF!</v>
      </c>
    </row>
    <row r="21" spans="1:15" s="66" customFormat="1" ht="12" customHeight="1">
      <c r="A21" s="76" t="s">
        <v>88</v>
      </c>
      <c r="B21" s="69"/>
      <c r="C21" s="71"/>
      <c r="D21" s="71"/>
      <c r="E21" s="71">
        <f>'Приложение №2'!$B$17</f>
        <v>0</v>
      </c>
      <c r="F21" s="79"/>
      <c r="G21" s="70"/>
      <c r="H21" s="522" t="e">
        <f>SUM(H22:H23)</f>
        <v>#REF!</v>
      </c>
      <c r="I21" s="207" t="e">
        <f>SUM(I22:I23)</f>
        <v>#REF!</v>
      </c>
      <c r="J21" s="192">
        <v>1</v>
      </c>
      <c r="K21" s="578" t="e">
        <f>#REF!</f>
        <v>#REF!</v>
      </c>
      <c r="L21" s="578" t="e">
        <f>#REF!</f>
        <v>#REF!</v>
      </c>
      <c r="M21" s="202" t="e">
        <f>$B$6*J21*K21*L21*I21</f>
        <v>#REF!</v>
      </c>
      <c r="N21" s="195" t="e">
        <f t="shared" si="0"/>
        <v>#REF!</v>
      </c>
      <c r="O21" s="196" t="e">
        <f t="shared" si="1"/>
        <v>#REF!</v>
      </c>
    </row>
    <row r="22" spans="1:15" ht="12" customHeight="1">
      <c r="A22" s="68" t="s">
        <v>258</v>
      </c>
      <c r="B22" s="69" t="s">
        <v>263</v>
      </c>
      <c r="C22" s="71">
        <f>'Приложение №1'!$B$41</f>
        <v>0</v>
      </c>
      <c r="D22" s="165" t="e">
        <f>B8/6</f>
        <v>#REF!</v>
      </c>
      <c r="E22" s="71">
        <f>'Приложение №2'!$B$17</f>
        <v>0</v>
      </c>
      <c r="F22" s="72" t="e">
        <f>D22*E22</f>
        <v>#REF!</v>
      </c>
      <c r="G22" s="70">
        <v>1.46</v>
      </c>
      <c r="H22" s="83" t="e">
        <f>C22*F22*G22/60</f>
        <v>#REF!</v>
      </c>
      <c r="I22" s="90" t="e">
        <f>H22/$B$4*$B$5</f>
        <v>#REF!</v>
      </c>
      <c r="J22" s="192"/>
      <c r="K22" s="192"/>
      <c r="L22" s="192"/>
      <c r="M22" s="202"/>
      <c r="N22" s="195"/>
      <c r="O22" s="196"/>
    </row>
    <row r="23" spans="1:15" ht="12" customHeight="1">
      <c r="A23" s="68" t="s">
        <v>259</v>
      </c>
      <c r="B23" s="69" t="s">
        <v>300</v>
      </c>
      <c r="C23" s="71">
        <f>'Приложение №1'!$B$41</f>
        <v>0</v>
      </c>
      <c r="D23" s="165">
        <v>27</v>
      </c>
      <c r="E23" s="71">
        <f>'Приложение №2'!$B$17</f>
        <v>0</v>
      </c>
      <c r="F23" s="72">
        <f>D23*E23</f>
        <v>0</v>
      </c>
      <c r="G23" s="70">
        <v>3.6</v>
      </c>
      <c r="H23" s="83">
        <f>C23*F23*G23/60</f>
        <v>0</v>
      </c>
      <c r="I23" s="90" t="e">
        <f>H23/$B$4*$B$5</f>
        <v>#REF!</v>
      </c>
      <c r="J23" s="192"/>
      <c r="K23" s="192"/>
      <c r="L23" s="192"/>
      <c r="M23" s="202"/>
      <c r="N23" s="195"/>
      <c r="O23" s="196"/>
    </row>
    <row r="24" spans="1:15" s="65" customFormat="1" ht="12" customHeight="1">
      <c r="A24" s="76" t="s">
        <v>89</v>
      </c>
      <c r="B24" s="69" t="s">
        <v>80</v>
      </c>
      <c r="C24" s="71">
        <f>'Приложение №1'!$B$40-'Приложение №1'!$B$41</f>
        <v>0</v>
      </c>
      <c r="D24" s="71" t="e">
        <f>B9-D25</f>
        <v>#REF!</v>
      </c>
      <c r="E24" s="71">
        <f>'Приложение №2'!B18</f>
        <v>2</v>
      </c>
      <c r="F24" s="72" t="e">
        <f>D24*E24</f>
        <v>#REF!</v>
      </c>
      <c r="G24" s="82">
        <v>0.14</v>
      </c>
      <c r="H24" s="83" t="e">
        <f>C24*F24*G24/60</f>
        <v>#REF!</v>
      </c>
      <c r="I24" s="90" t="e">
        <f>H24/$B$4*$B$5</f>
        <v>#REF!</v>
      </c>
      <c r="J24" s="192">
        <v>1</v>
      </c>
      <c r="K24" s="578" t="e">
        <f>#REF!</f>
        <v>#REF!</v>
      </c>
      <c r="L24" s="578" t="e">
        <f>#REF!</f>
        <v>#REF!</v>
      </c>
      <c r="M24" s="202" t="e">
        <f>$B$6*J24*K24*L24*I24</f>
        <v>#REF!</v>
      </c>
      <c r="N24" s="195" t="e">
        <f t="shared" si="0"/>
        <v>#REF!</v>
      </c>
      <c r="O24" s="196" t="e">
        <f t="shared" si="1"/>
        <v>#REF!</v>
      </c>
    </row>
    <row r="25" spans="1:15" s="65" customFormat="1" ht="12" customHeight="1">
      <c r="A25" s="76" t="s">
        <v>90</v>
      </c>
      <c r="B25" s="77" t="s">
        <v>81</v>
      </c>
      <c r="C25" s="71">
        <f>'Приложение №1'!$B$40-'Приложение №1'!$B$41</f>
        <v>0</v>
      </c>
      <c r="D25" s="71">
        <v>60</v>
      </c>
      <c r="E25" s="71">
        <f>'Приложение №2'!B19</f>
        <v>1</v>
      </c>
      <c r="F25" s="72">
        <f>D25*E25</f>
        <v>60</v>
      </c>
      <c r="G25" s="82">
        <v>0.61</v>
      </c>
      <c r="H25" s="83">
        <f>C25*F25*G25/60</f>
        <v>0</v>
      </c>
      <c r="I25" s="197" t="e">
        <f>H25/$B$4*$B$5</f>
        <v>#REF!</v>
      </c>
      <c r="J25" s="203">
        <v>1</v>
      </c>
      <c r="K25" s="578" t="e">
        <f>#REF!</f>
        <v>#REF!</v>
      </c>
      <c r="L25" s="578" t="e">
        <f>#REF!</f>
        <v>#REF!</v>
      </c>
      <c r="M25" s="204" t="e">
        <f>$B$6*J25*K25*L25*I25</f>
        <v>#REF!</v>
      </c>
      <c r="N25" s="198" t="e">
        <f t="shared" si="0"/>
        <v>#REF!</v>
      </c>
      <c r="O25" s="199" t="e">
        <f t="shared" si="1"/>
        <v>#REF!</v>
      </c>
    </row>
    <row r="26" spans="1:255" s="86" customFormat="1" ht="12" customHeight="1">
      <c r="A26" s="112" t="s">
        <v>261</v>
      </c>
      <c r="B26" s="112"/>
      <c r="C26" s="110"/>
      <c r="D26" s="110"/>
      <c r="E26" s="110"/>
      <c r="F26" s="110"/>
      <c r="G26" s="110"/>
      <c r="H26" s="111" t="e">
        <f>H16+H19+H21+H24+H25</f>
        <v>#REF!</v>
      </c>
      <c r="I26" s="328" t="e">
        <f>I16+I19+I21+I24+I25</f>
        <v>#REF!</v>
      </c>
      <c r="J26" s="111">
        <v>1</v>
      </c>
      <c r="K26" s="111" t="e">
        <f>#REF!</f>
        <v>#REF!</v>
      </c>
      <c r="L26" s="111" t="e">
        <f>#REF!</f>
        <v>#REF!</v>
      </c>
      <c r="M26" s="327" t="e">
        <f>$B$6*J26*K26*L26*I26</f>
        <v>#REF!</v>
      </c>
      <c r="N26" s="190" t="e">
        <f>M26*$N$13</f>
        <v>#REF!</v>
      </c>
      <c r="O26" s="191" t="e">
        <f>N26*$O$13</f>
        <v>#REF!</v>
      </c>
      <c r="P26" s="78"/>
      <c r="Q26" s="78"/>
      <c r="W26" s="87"/>
      <c r="X26" s="87"/>
      <c r="Y26" s="75"/>
      <c r="Z26" s="75"/>
      <c r="AA26" s="75"/>
      <c r="AB26" s="75"/>
      <c r="AC26" s="75"/>
      <c r="AD26" s="84"/>
      <c r="AE26" s="85"/>
      <c r="AF26" s="78"/>
      <c r="AG26" s="78"/>
      <c r="AM26" s="87"/>
      <c r="AN26" s="87"/>
      <c r="AO26" s="75"/>
      <c r="AP26" s="75"/>
      <c r="AQ26" s="75"/>
      <c r="AR26" s="75"/>
      <c r="AS26" s="75"/>
      <c r="AT26" s="84"/>
      <c r="AU26" s="85"/>
      <c r="AV26" s="78"/>
      <c r="AW26" s="78"/>
      <c r="BC26" s="87"/>
      <c r="BD26" s="87"/>
      <c r="BE26" s="75"/>
      <c r="BF26" s="75"/>
      <c r="BG26" s="75"/>
      <c r="BH26" s="75"/>
      <c r="BI26" s="75"/>
      <c r="BJ26" s="84"/>
      <c r="BK26" s="85"/>
      <c r="BL26" s="78"/>
      <c r="BM26" s="78"/>
      <c r="BS26" s="87"/>
      <c r="BT26" s="87"/>
      <c r="BU26" s="75"/>
      <c r="BV26" s="75"/>
      <c r="BW26" s="75"/>
      <c r="BX26" s="75"/>
      <c r="BY26" s="75"/>
      <c r="BZ26" s="84"/>
      <c r="CA26" s="85"/>
      <c r="CB26" s="78"/>
      <c r="CC26" s="78"/>
      <c r="CI26" s="87"/>
      <c r="CJ26" s="87"/>
      <c r="CK26" s="75"/>
      <c r="CL26" s="75"/>
      <c r="CM26" s="75"/>
      <c r="CN26" s="75"/>
      <c r="CO26" s="75"/>
      <c r="CP26" s="84"/>
      <c r="CQ26" s="85"/>
      <c r="CR26" s="78"/>
      <c r="CS26" s="78"/>
      <c r="CY26" s="87"/>
      <c r="CZ26" s="87"/>
      <c r="DA26" s="75"/>
      <c r="DB26" s="75"/>
      <c r="DC26" s="75"/>
      <c r="DD26" s="75"/>
      <c r="DE26" s="75"/>
      <c r="DF26" s="84"/>
      <c r="DG26" s="85"/>
      <c r="DH26" s="78"/>
      <c r="DI26" s="78"/>
      <c r="DO26" s="87"/>
      <c r="DP26" s="87"/>
      <c r="DQ26" s="75"/>
      <c r="DR26" s="75"/>
      <c r="DS26" s="75"/>
      <c r="DT26" s="75"/>
      <c r="DU26" s="75"/>
      <c r="DV26" s="84"/>
      <c r="DW26" s="85"/>
      <c r="DX26" s="78"/>
      <c r="DY26" s="78"/>
      <c r="EE26" s="87"/>
      <c r="EF26" s="87"/>
      <c r="EG26" s="75"/>
      <c r="EH26" s="75"/>
      <c r="EI26" s="75"/>
      <c r="EJ26" s="75"/>
      <c r="EK26" s="75"/>
      <c r="EL26" s="84"/>
      <c r="EM26" s="85"/>
      <c r="EN26" s="78"/>
      <c r="EO26" s="78"/>
      <c r="EU26" s="87"/>
      <c r="EV26" s="87"/>
      <c r="EW26" s="75"/>
      <c r="EX26" s="75"/>
      <c r="EY26" s="75"/>
      <c r="EZ26" s="75"/>
      <c r="FA26" s="75"/>
      <c r="FB26" s="84"/>
      <c r="FC26" s="85"/>
      <c r="FD26" s="78"/>
      <c r="FE26" s="78"/>
      <c r="FK26" s="87"/>
      <c r="FL26" s="87"/>
      <c r="FM26" s="75"/>
      <c r="FN26" s="75"/>
      <c r="FO26" s="75"/>
      <c r="FP26" s="75"/>
      <c r="FQ26" s="75"/>
      <c r="FR26" s="84"/>
      <c r="FS26" s="85"/>
      <c r="FT26" s="78"/>
      <c r="FU26" s="78"/>
      <c r="GA26" s="87"/>
      <c r="GB26" s="87"/>
      <c r="GC26" s="75"/>
      <c r="GD26" s="75"/>
      <c r="GE26" s="75"/>
      <c r="GF26" s="75"/>
      <c r="GG26" s="75"/>
      <c r="GH26" s="84"/>
      <c r="GI26" s="85"/>
      <c r="GJ26" s="78"/>
      <c r="GK26" s="78"/>
      <c r="GQ26" s="87"/>
      <c r="GR26" s="87"/>
      <c r="GS26" s="75"/>
      <c r="GT26" s="75"/>
      <c r="GU26" s="75"/>
      <c r="GV26" s="75"/>
      <c r="GW26" s="75"/>
      <c r="GX26" s="84"/>
      <c r="GY26" s="85"/>
      <c r="GZ26" s="78"/>
      <c r="HA26" s="78"/>
      <c r="HG26" s="87"/>
      <c r="HH26" s="87"/>
      <c r="HI26" s="75"/>
      <c r="HJ26" s="75"/>
      <c r="HK26" s="75"/>
      <c r="HL26" s="75"/>
      <c r="HM26" s="75"/>
      <c r="HN26" s="84"/>
      <c r="HO26" s="85"/>
      <c r="HP26" s="78"/>
      <c r="HQ26" s="78"/>
      <c r="HW26" s="87"/>
      <c r="HX26" s="87"/>
      <c r="HY26" s="75"/>
      <c r="HZ26" s="75"/>
      <c r="IA26" s="75"/>
      <c r="IB26" s="75"/>
      <c r="IC26" s="75"/>
      <c r="ID26" s="84"/>
      <c r="IE26" s="85"/>
      <c r="IF26" s="78"/>
      <c r="IG26" s="78"/>
      <c r="IM26" s="87"/>
      <c r="IN26" s="87"/>
      <c r="IO26" s="75"/>
      <c r="IP26" s="75"/>
      <c r="IQ26" s="75"/>
      <c r="IR26" s="75"/>
      <c r="IS26" s="75"/>
      <c r="IT26" s="84"/>
      <c r="IU26" s="85"/>
    </row>
    <row r="27" spans="1:15" ht="12" customHeight="1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</row>
    <row r="28" spans="1:15" ht="12" customHeight="1">
      <c r="A28" s="342" t="s">
        <v>30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</row>
    <row r="29" spans="1:15" ht="12" customHeight="1">
      <c r="A29" s="701" t="s">
        <v>266</v>
      </c>
      <c r="B29" s="703" t="s">
        <v>262</v>
      </c>
      <c r="C29" s="705" t="s">
        <v>231</v>
      </c>
      <c r="D29" s="706"/>
      <c r="E29" s="706"/>
      <c r="F29" s="707"/>
      <c r="G29" s="689" t="s">
        <v>233</v>
      </c>
      <c r="H29" s="689" t="s">
        <v>236</v>
      </c>
      <c r="I29" s="691" t="s">
        <v>235</v>
      </c>
      <c r="J29" s="693" t="s">
        <v>227</v>
      </c>
      <c r="K29" s="693"/>
      <c r="L29" s="693"/>
      <c r="M29" s="693"/>
      <c r="N29" s="694"/>
      <c r="O29" s="695" t="s">
        <v>293</v>
      </c>
    </row>
    <row r="30" spans="1:15" ht="12" customHeight="1">
      <c r="A30" s="702"/>
      <c r="B30" s="704"/>
      <c r="C30" s="689" t="s">
        <v>232</v>
      </c>
      <c r="D30" s="699" t="s">
        <v>251</v>
      </c>
      <c r="E30" s="708" t="s">
        <v>250</v>
      </c>
      <c r="F30" s="689" t="s">
        <v>252</v>
      </c>
      <c r="G30" s="690"/>
      <c r="H30" s="690"/>
      <c r="I30" s="692"/>
      <c r="J30" s="697" t="s">
        <v>265</v>
      </c>
      <c r="K30" s="697" t="s">
        <v>101</v>
      </c>
      <c r="L30" s="697" t="s">
        <v>102</v>
      </c>
      <c r="M30" s="699" t="s">
        <v>228</v>
      </c>
      <c r="N30" s="64" t="s">
        <v>229</v>
      </c>
      <c r="O30" s="696"/>
    </row>
    <row r="31" spans="1:15" ht="12" customHeight="1">
      <c r="A31" s="702"/>
      <c r="B31" s="704"/>
      <c r="C31" s="690"/>
      <c r="D31" s="700"/>
      <c r="E31" s="709"/>
      <c r="F31" s="690"/>
      <c r="G31" s="690"/>
      <c r="H31" s="690"/>
      <c r="I31" s="692"/>
      <c r="J31" s="698"/>
      <c r="K31" s="698"/>
      <c r="L31" s="698"/>
      <c r="M31" s="700"/>
      <c r="N31" s="88">
        <v>12</v>
      </c>
      <c r="O31" s="89" t="e">
        <f>#REF!</f>
        <v>#REF!</v>
      </c>
    </row>
    <row r="32" spans="1:15" ht="12" customHeight="1">
      <c r="A32" s="344" t="s">
        <v>94</v>
      </c>
      <c r="B32" s="345"/>
      <c r="C32" s="345"/>
      <c r="D32" s="345"/>
      <c r="E32" s="345"/>
      <c r="F32" s="345"/>
      <c r="G32" s="345"/>
      <c r="H32" s="345"/>
      <c r="I32" s="354" t="e">
        <f>SUM(I33:I36)</f>
        <v>#REF!</v>
      </c>
      <c r="J32" s="354"/>
      <c r="K32" s="354"/>
      <c r="L32" s="354"/>
      <c r="M32" s="356" t="e">
        <f>SUM(M33:M36)</f>
        <v>#REF!</v>
      </c>
      <c r="N32" s="579" t="e">
        <f>SUM(N33:N36)</f>
        <v>#REF!</v>
      </c>
      <c r="O32" s="579" t="e">
        <f>SUM(O33:O36)</f>
        <v>#REF!</v>
      </c>
    </row>
    <row r="33" spans="1:15" ht="12" customHeight="1">
      <c r="A33" s="346" t="s">
        <v>35</v>
      </c>
      <c r="B33" s="386"/>
      <c r="C33" s="61">
        <f>C14</f>
        <v>0</v>
      </c>
      <c r="D33" s="61">
        <v>52</v>
      </c>
      <c r="E33" s="61">
        <f>'Приложение №3'!B13</f>
        <v>2</v>
      </c>
      <c r="F33" s="62">
        <f>D33*E33</f>
        <v>104</v>
      </c>
      <c r="G33" s="62">
        <v>1.35</v>
      </c>
      <c r="H33" s="73">
        <f>C33*F33*G33/60</f>
        <v>0</v>
      </c>
      <c r="I33" s="353" t="e">
        <f>H33/$B$4*$B$5</f>
        <v>#REF!</v>
      </c>
      <c r="J33" s="334">
        <v>1</v>
      </c>
      <c r="K33" s="578" t="e">
        <f>#REF!</f>
        <v>#REF!</v>
      </c>
      <c r="L33" s="578" t="e">
        <f>#REF!</f>
        <v>#REF!</v>
      </c>
      <c r="M33" s="315" t="e">
        <f>$B$6*J33*K33*L33*I33</f>
        <v>#REF!</v>
      </c>
      <c r="N33" s="350" t="e">
        <f>M33*$N$13</f>
        <v>#REF!</v>
      </c>
      <c r="O33" s="351" t="e">
        <f>N33*$O$13</f>
        <v>#REF!</v>
      </c>
    </row>
    <row r="34" spans="1:15" ht="12" customHeight="1">
      <c r="A34" s="346" t="s">
        <v>239</v>
      </c>
      <c r="B34" s="387"/>
      <c r="C34" s="61">
        <f>C35*0.15</f>
        <v>0</v>
      </c>
      <c r="D34" s="61">
        <v>1</v>
      </c>
      <c r="E34" s="61">
        <f>'Приложение №3'!B14</f>
        <v>12</v>
      </c>
      <c r="F34" s="62">
        <f aca="true" t="shared" si="2" ref="F34:F40">D34*E34</f>
        <v>12</v>
      </c>
      <c r="G34" s="62">
        <v>1.36</v>
      </c>
      <c r="H34" s="73">
        <f>C34*F34*G34/60</f>
        <v>0</v>
      </c>
      <c r="I34" s="353" t="e">
        <f>H34/$B$4*$B$5</f>
        <v>#REF!</v>
      </c>
      <c r="J34" s="334">
        <v>1</v>
      </c>
      <c r="K34" s="578" t="e">
        <f>#REF!</f>
        <v>#REF!</v>
      </c>
      <c r="L34" s="578" t="e">
        <f>#REF!</f>
        <v>#REF!</v>
      </c>
      <c r="M34" s="315" t="e">
        <f>$B$6*J34*K34*L34*I34</f>
        <v>#REF!</v>
      </c>
      <c r="N34" s="350" t="e">
        <f>M34*$N$13</f>
        <v>#REF!</v>
      </c>
      <c r="O34" s="351" t="e">
        <f>N34*$O$13</f>
        <v>#REF!</v>
      </c>
    </row>
    <row r="35" spans="1:15" ht="12" customHeight="1">
      <c r="A35" s="346" t="s">
        <v>32</v>
      </c>
      <c r="B35" s="387"/>
      <c r="C35" s="523"/>
      <c r="D35" s="61">
        <v>13</v>
      </c>
      <c r="E35" s="61">
        <f>'Приложение №3'!B15</f>
        <v>2</v>
      </c>
      <c r="F35" s="62">
        <f t="shared" si="2"/>
        <v>26</v>
      </c>
      <c r="G35" s="62">
        <v>3.52</v>
      </c>
      <c r="H35" s="73">
        <f>C35*F35*G35/60</f>
        <v>0</v>
      </c>
      <c r="I35" s="353" t="e">
        <f>H35/$B$4*$B$5</f>
        <v>#REF!</v>
      </c>
      <c r="J35" s="334">
        <v>1</v>
      </c>
      <c r="K35" s="578" t="e">
        <f>#REF!</f>
        <v>#REF!</v>
      </c>
      <c r="L35" s="578" t="e">
        <f>#REF!</f>
        <v>#REF!</v>
      </c>
      <c r="M35" s="315" t="e">
        <f>$B$6*J35*K35*L35*I35</f>
        <v>#REF!</v>
      </c>
      <c r="N35" s="350" t="e">
        <f>M35*$N$13</f>
        <v>#REF!</v>
      </c>
      <c r="O35" s="351" t="e">
        <f>N35*$O$13</f>
        <v>#REF!</v>
      </c>
    </row>
    <row r="36" spans="1:15" ht="12" customHeight="1">
      <c r="A36" s="346" t="s">
        <v>240</v>
      </c>
      <c r="B36" s="454"/>
      <c r="C36" s="61">
        <f>'Приложение №1'!B38</f>
        <v>0</v>
      </c>
      <c r="D36" s="61">
        <v>12</v>
      </c>
      <c r="E36" s="61">
        <f>'Приложение №3'!B16</f>
        <v>1</v>
      </c>
      <c r="F36" s="62">
        <f t="shared" si="2"/>
        <v>12</v>
      </c>
      <c r="G36" s="62"/>
      <c r="H36" s="73">
        <f>C36*F36*G36/60</f>
        <v>0</v>
      </c>
      <c r="I36" s="353" t="e">
        <f>H36/$B$4*$B$5</f>
        <v>#REF!</v>
      </c>
      <c r="J36" s="334">
        <v>1</v>
      </c>
      <c r="K36" s="578" t="e">
        <f>#REF!</f>
        <v>#REF!</v>
      </c>
      <c r="L36" s="578" t="e">
        <f>#REF!</f>
        <v>#REF!</v>
      </c>
      <c r="M36" s="315" t="e">
        <f>$B$6*J36*K36*L36*I36</f>
        <v>#REF!</v>
      </c>
      <c r="N36" s="350" t="e">
        <f>M36*$N$13</f>
        <v>#REF!</v>
      </c>
      <c r="O36" s="351" t="e">
        <f>N36*$O$13</f>
        <v>#REF!</v>
      </c>
    </row>
    <row r="37" spans="1:15" ht="14.25" customHeight="1">
      <c r="A37" s="347" t="s">
        <v>114</v>
      </c>
      <c r="B37" s="348"/>
      <c r="C37" s="348"/>
      <c r="D37" s="348"/>
      <c r="E37" s="348"/>
      <c r="F37" s="348"/>
      <c r="G37" s="348"/>
      <c r="H37" s="348"/>
      <c r="I37" s="355" t="e">
        <f>SUM(I38:I40)</f>
        <v>#REF!</v>
      </c>
      <c r="J37" s="355"/>
      <c r="K37" s="355"/>
      <c r="L37" s="355"/>
      <c r="M37" s="357" t="e">
        <f>SUM(M38:M40)</f>
        <v>#REF!</v>
      </c>
      <c r="N37" s="357" t="e">
        <f>SUM(N38:N40)</f>
        <v>#REF!</v>
      </c>
      <c r="O37" s="357" t="e">
        <f>SUM(O38:O40)</f>
        <v>#REF!</v>
      </c>
    </row>
    <row r="38" spans="1:15" s="62" customFormat="1" ht="12" customHeight="1">
      <c r="A38" s="349" t="s">
        <v>241</v>
      </c>
      <c r="C38" s="62">
        <f>'Приложение №1'!B43</f>
        <v>0</v>
      </c>
      <c r="D38" s="314" t="e">
        <f>B8/25</f>
        <v>#REF!</v>
      </c>
      <c r="E38" s="314">
        <f>'Приложение №3'!B18</f>
        <v>4</v>
      </c>
      <c r="F38" s="314" t="e">
        <f t="shared" si="2"/>
        <v>#REF!</v>
      </c>
      <c r="H38" s="62" t="e">
        <f>C38*F38*G38/60</f>
        <v>#REF!</v>
      </c>
      <c r="I38" s="62" t="e">
        <f>H38/$B$4*$B$5</f>
        <v>#REF!</v>
      </c>
      <c r="J38" s="334">
        <v>1</v>
      </c>
      <c r="K38" s="578" t="e">
        <f>#REF!</f>
        <v>#REF!</v>
      </c>
      <c r="L38" s="578" t="e">
        <f>#REF!</f>
        <v>#REF!</v>
      </c>
      <c r="M38" s="315" t="e">
        <f>$B$6*J38*K38*L38*I38</f>
        <v>#REF!</v>
      </c>
      <c r="N38" s="350" t="e">
        <f>M38*$N$13</f>
        <v>#REF!</v>
      </c>
      <c r="O38" s="351" t="e">
        <f>N38*$O$13</f>
        <v>#REF!</v>
      </c>
    </row>
    <row r="39" spans="1:15" s="62" customFormat="1" ht="12" customHeight="1">
      <c r="A39" s="349" t="s">
        <v>242</v>
      </c>
      <c r="B39" s="318" t="s">
        <v>34</v>
      </c>
      <c r="C39" s="62">
        <f>'Приложение №1'!B40/5</f>
        <v>0</v>
      </c>
      <c r="D39" s="314" t="e">
        <f>B9/6</f>
        <v>#REF!</v>
      </c>
      <c r="E39" s="62">
        <f>'Приложение №3'!B19</f>
        <v>0</v>
      </c>
      <c r="F39" s="62" t="e">
        <f t="shared" si="2"/>
        <v>#REF!</v>
      </c>
      <c r="G39" s="62">
        <v>4.25</v>
      </c>
      <c r="H39" s="352" t="e">
        <f>C39*F39*G39/60</f>
        <v>#REF!</v>
      </c>
      <c r="I39" s="353" t="e">
        <f>H39/$B$4*$B$5</f>
        <v>#REF!</v>
      </c>
      <c r="J39" s="334">
        <v>1</v>
      </c>
      <c r="K39" s="578" t="e">
        <f>#REF!</f>
        <v>#REF!</v>
      </c>
      <c r="L39" s="578" t="e">
        <f>#REF!</f>
        <v>#REF!</v>
      </c>
      <c r="M39" s="315" t="e">
        <f>$B$6*J39*K39*L39*I39</f>
        <v>#REF!</v>
      </c>
      <c r="N39" s="350" t="e">
        <f>M39*$N$13</f>
        <v>#REF!</v>
      </c>
      <c r="O39" s="351" t="e">
        <f>N39*$O$13</f>
        <v>#REF!</v>
      </c>
    </row>
    <row r="40" spans="1:15" s="62" customFormat="1" ht="12" customHeight="1">
      <c r="A40" s="349" t="s">
        <v>243</v>
      </c>
      <c r="C40" s="62">
        <f>'Приложение №1'!B46</f>
        <v>67.3</v>
      </c>
      <c r="D40" s="62">
        <v>1</v>
      </c>
      <c r="E40" s="62">
        <f>'Приложение №3'!B20</f>
        <v>1</v>
      </c>
      <c r="F40" s="62">
        <f t="shared" si="2"/>
        <v>1</v>
      </c>
      <c r="G40" s="62">
        <v>0.08</v>
      </c>
      <c r="H40" s="352">
        <f>C40*F40*G40</f>
        <v>5.3839999999999995</v>
      </c>
      <c r="I40" s="353" t="e">
        <f>H40/$B$4*$B$5</f>
        <v>#REF!</v>
      </c>
      <c r="J40" s="334">
        <v>1</v>
      </c>
      <c r="K40" s="578" t="e">
        <f>#REF!</f>
        <v>#REF!</v>
      </c>
      <c r="L40" s="578" t="e">
        <f>#REF!</f>
        <v>#REF!</v>
      </c>
      <c r="M40" s="315" t="e">
        <f>$B$6*J40*K40*L40*I40</f>
        <v>#REF!</v>
      </c>
      <c r="N40" s="350" t="e">
        <f>M40*$N$13</f>
        <v>#REF!</v>
      </c>
      <c r="O40" s="351" t="e">
        <f>N40*$O$13</f>
        <v>#REF!</v>
      </c>
    </row>
  </sheetData>
  <sheetProtection/>
  <mergeCells count="33">
    <mergeCell ref="B16:B18"/>
    <mergeCell ref="G11:G13"/>
    <mergeCell ref="C11:F11"/>
    <mergeCell ref="C12:C13"/>
    <mergeCell ref="F12:F13"/>
    <mergeCell ref="E12:E13"/>
    <mergeCell ref="D12:D13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A29:A31"/>
    <mergeCell ref="B29:B31"/>
    <mergeCell ref="C29:F29"/>
    <mergeCell ref="G29:G31"/>
    <mergeCell ref="C30:C31"/>
    <mergeCell ref="D30:D31"/>
    <mergeCell ref="E30:E31"/>
    <mergeCell ref="F30:F31"/>
    <mergeCell ref="H29:H31"/>
    <mergeCell ref="I29:I31"/>
    <mergeCell ref="J29:N29"/>
    <mergeCell ref="O29:O30"/>
    <mergeCell ref="J30:J31"/>
    <mergeCell ref="K30:K31"/>
    <mergeCell ref="L30:L31"/>
    <mergeCell ref="M30:M31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pane xSplit="3" ySplit="9" topLeftCell="G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"/>
    </sheetView>
  </sheetViews>
  <sheetFormatPr defaultColWidth="9.00390625" defaultRowHeight="12.75"/>
  <cols>
    <col min="1" max="1" width="3.25390625" style="61" customWidth="1"/>
    <col min="2" max="2" width="4.25390625" style="61" customWidth="1"/>
    <col min="3" max="3" width="49.625" style="61" customWidth="1"/>
    <col min="4" max="4" width="8.125" style="169" customWidth="1"/>
    <col min="5" max="5" width="6.875" style="476" customWidth="1"/>
    <col min="6" max="7" width="8.625" style="61" customWidth="1"/>
    <col min="8" max="8" width="10.625" style="61" customWidth="1"/>
    <col min="9" max="9" width="9.625" style="61" customWidth="1"/>
    <col min="10" max="10" width="6.00390625" style="169" customWidth="1"/>
    <col min="11" max="11" width="4.875" style="61" customWidth="1"/>
    <col min="12" max="12" width="5.00390625" style="61" customWidth="1"/>
    <col min="13" max="13" width="4.875" style="61" customWidth="1"/>
    <col min="14" max="14" width="7.625" style="61" customWidth="1"/>
    <col min="15" max="15" width="8.625" style="61" customWidth="1"/>
    <col min="16" max="16" width="6.625" style="61" customWidth="1"/>
    <col min="17" max="16384" width="9.125" style="61" customWidth="1"/>
  </cols>
  <sheetData>
    <row r="1" spans="2:16" ht="12.75">
      <c r="B1" s="371"/>
      <c r="C1" s="370" t="s">
        <v>270</v>
      </c>
      <c r="D1" s="382"/>
      <c r="E1" s="466"/>
      <c r="F1" s="381"/>
      <c r="G1" s="376"/>
      <c r="H1" s="376"/>
      <c r="I1" s="376"/>
      <c r="J1" s="377"/>
      <c r="K1" s="376"/>
      <c r="L1" s="376"/>
      <c r="M1" s="376"/>
      <c r="N1" s="376"/>
      <c r="O1" s="376"/>
      <c r="P1" s="376"/>
    </row>
    <row r="2" spans="3:16" ht="12.75">
      <c r="C2" s="368" t="s">
        <v>274</v>
      </c>
      <c r="D2" s="574">
        <f>'Приложение №1'!B31</f>
        <v>50.8</v>
      </c>
      <c r="E2" s="467"/>
      <c r="F2" s="381"/>
      <c r="G2" s="376"/>
      <c r="H2" s="376"/>
      <c r="I2" s="376"/>
      <c r="J2" s="377"/>
      <c r="K2" s="376"/>
      <c r="L2" s="376"/>
      <c r="M2" s="376"/>
      <c r="N2" s="376"/>
      <c r="O2" s="376"/>
      <c r="P2" s="376"/>
    </row>
    <row r="3" spans="3:16" ht="12.75">
      <c r="C3" s="385" t="s">
        <v>273</v>
      </c>
      <c r="D3" s="575">
        <f>'Приложение №1'!B32</f>
        <v>38.3</v>
      </c>
      <c r="E3" s="467"/>
      <c r="F3" s="381"/>
      <c r="G3" s="376"/>
      <c r="H3" s="376"/>
      <c r="I3" s="376"/>
      <c r="J3" s="377"/>
      <c r="K3" s="376"/>
      <c r="L3" s="376"/>
      <c r="M3" s="376"/>
      <c r="N3" s="376"/>
      <c r="O3" s="376"/>
      <c r="P3" s="376"/>
    </row>
    <row r="4" spans="3:16" ht="12.75" customHeight="1">
      <c r="C4" s="302" t="s">
        <v>237</v>
      </c>
      <c r="D4" s="576" t="e">
        <f>#REF!</f>
        <v>#REF!</v>
      </c>
      <c r="E4" s="467"/>
      <c r="F4" s="371"/>
      <c r="G4" s="376"/>
      <c r="H4" s="376"/>
      <c r="I4" s="376"/>
      <c r="J4" s="377"/>
      <c r="K4" s="376"/>
      <c r="L4" s="376"/>
      <c r="M4" s="376"/>
      <c r="N4" s="376"/>
      <c r="O4" s="376"/>
      <c r="P4" s="376"/>
    </row>
    <row r="5" spans="3:16" ht="12.75">
      <c r="C5" s="302" t="s">
        <v>234</v>
      </c>
      <c r="D5" s="576" t="e">
        <f>#REF!</f>
        <v>#REF!</v>
      </c>
      <c r="E5" s="467"/>
      <c r="F5" s="371"/>
      <c r="G5" s="376"/>
      <c r="H5" s="376"/>
      <c r="I5" s="376"/>
      <c r="J5" s="377"/>
      <c r="K5" s="376"/>
      <c r="L5" s="376"/>
      <c r="M5" s="376"/>
      <c r="N5" s="376"/>
      <c r="O5" s="376"/>
      <c r="P5" s="376"/>
    </row>
    <row r="6" spans="3:16" ht="12.75">
      <c r="C6" s="309" t="s">
        <v>226</v>
      </c>
      <c r="D6" s="577" t="e">
        <f>#REF!</f>
        <v>#REF!</v>
      </c>
      <c r="E6" s="467"/>
      <c r="F6" s="371"/>
      <c r="G6" s="371"/>
      <c r="H6" s="371"/>
      <c r="I6" s="371"/>
      <c r="J6" s="377"/>
      <c r="K6" s="371"/>
      <c r="L6" s="371"/>
      <c r="M6" s="371"/>
      <c r="N6" s="371"/>
      <c r="O6" s="371"/>
      <c r="P6" s="371"/>
    </row>
    <row r="7" spans="3:16" ht="12.75">
      <c r="C7" s="341" t="s">
        <v>269</v>
      </c>
      <c r="D7" s="383"/>
      <c r="E7" s="467"/>
      <c r="F7" s="371"/>
      <c r="G7" s="371"/>
      <c r="H7" s="371"/>
      <c r="I7" s="371"/>
      <c r="J7" s="377"/>
      <c r="K7" s="371"/>
      <c r="L7" s="371"/>
      <c r="M7" s="371"/>
      <c r="N7" s="371"/>
      <c r="O7" s="371">
        <v>12</v>
      </c>
      <c r="P7" s="384" t="e">
        <f>#REF!</f>
        <v>#REF!</v>
      </c>
    </row>
    <row r="8" spans="3:16" ht="12" customHeight="1">
      <c r="C8" s="727" t="s">
        <v>266</v>
      </c>
      <c r="D8" s="723" t="s">
        <v>231</v>
      </c>
      <c r="E8" s="724"/>
      <c r="F8" s="725"/>
      <c r="G8" s="712" t="s">
        <v>267</v>
      </c>
      <c r="H8" s="712" t="s">
        <v>305</v>
      </c>
      <c r="I8" s="703" t="s">
        <v>235</v>
      </c>
      <c r="J8" s="703" t="s">
        <v>311</v>
      </c>
      <c r="K8" s="714" t="s">
        <v>227</v>
      </c>
      <c r="L8" s="715"/>
      <c r="M8" s="715"/>
      <c r="N8" s="715"/>
      <c r="O8" s="716"/>
      <c r="P8" s="695" t="s">
        <v>230</v>
      </c>
    </row>
    <row r="9" spans="3:16" ht="34.5" customHeight="1">
      <c r="C9" s="728"/>
      <c r="D9" s="145" t="s">
        <v>306</v>
      </c>
      <c r="E9" s="468" t="s">
        <v>304</v>
      </c>
      <c r="F9" s="168" t="s">
        <v>268</v>
      </c>
      <c r="G9" s="713"/>
      <c r="H9" s="713"/>
      <c r="I9" s="704"/>
      <c r="J9" s="704"/>
      <c r="K9" s="107" t="s">
        <v>265</v>
      </c>
      <c r="L9" s="107" t="s">
        <v>101</v>
      </c>
      <c r="M9" s="107" t="s">
        <v>102</v>
      </c>
      <c r="N9" s="106" t="s">
        <v>228</v>
      </c>
      <c r="O9" s="64" t="s">
        <v>229</v>
      </c>
      <c r="P9" s="696"/>
    </row>
    <row r="10" spans="3:16" s="62" customFormat="1" ht="12" customHeight="1">
      <c r="C10" s="720" t="s">
        <v>91</v>
      </c>
      <c r="D10" s="721"/>
      <c r="E10" s="721"/>
      <c r="F10" s="722"/>
      <c r="G10" s="263"/>
      <c r="H10" s="604" t="e">
        <f>H11+H12+H22+H23+H27</f>
        <v>#REF!</v>
      </c>
      <c r="I10" s="594" t="e">
        <f>SUM(I11:I23)+I27</f>
        <v>#REF!</v>
      </c>
      <c r="J10" s="265"/>
      <c r="K10" s="266"/>
      <c r="L10" s="267"/>
      <c r="M10" s="267"/>
      <c r="N10" s="264" t="e">
        <f>N11+N12+N22+N23+N27</f>
        <v>#REF!</v>
      </c>
      <c r="O10" s="264" t="e">
        <f>O11+O12+O22+O23+O27</f>
        <v>#REF!</v>
      </c>
      <c r="P10" s="264" t="e">
        <f>P11+P12+P22+P23+P27</f>
        <v>#REF!</v>
      </c>
    </row>
    <row r="11" spans="1:18" s="275" customFormat="1" ht="12" customHeight="1">
      <c r="A11" s="62">
        <v>24</v>
      </c>
      <c r="B11" s="62"/>
      <c r="C11" s="268" t="s">
        <v>205</v>
      </c>
      <c r="D11" s="269" t="s">
        <v>20</v>
      </c>
      <c r="E11" s="469">
        <v>0</v>
      </c>
      <c r="F11" s="270">
        <f>'Приложение №2'!B24</f>
        <v>1</v>
      </c>
      <c r="G11" s="569">
        <v>0.83</v>
      </c>
      <c r="H11" s="571">
        <f>G11*E11*F11</f>
        <v>0</v>
      </c>
      <c r="I11" s="595" t="e">
        <f>H11/$D$4*$D$5</f>
        <v>#REF!</v>
      </c>
      <c r="J11" s="272">
        <v>2</v>
      </c>
      <c r="K11" s="116" t="e">
        <f>#REF!</f>
        <v>#REF!</v>
      </c>
      <c r="L11" s="116" t="e">
        <f>#REF!</f>
        <v>#REF!</v>
      </c>
      <c r="M11" s="116" t="e">
        <f>#REF!</f>
        <v>#REF!</v>
      </c>
      <c r="N11" s="273" t="e">
        <f>$D$6*K11*L11*M11</f>
        <v>#REF!</v>
      </c>
      <c r="O11" s="274" t="e">
        <f>N11*$O$7*I11</f>
        <v>#REF!</v>
      </c>
      <c r="P11" s="274" t="e">
        <f>O11*$P$7</f>
        <v>#REF!</v>
      </c>
      <c r="R11" s="276"/>
    </row>
    <row r="12" spans="3:18" s="275" customFormat="1" ht="12" customHeight="1">
      <c r="C12" s="277" t="s">
        <v>206</v>
      </c>
      <c r="D12" s="278"/>
      <c r="E12" s="276"/>
      <c r="F12" s="279"/>
      <c r="G12" s="570"/>
      <c r="H12" s="330"/>
      <c r="I12" s="595" t="e">
        <f>SUM(I13:I21)</f>
        <v>#REF!</v>
      </c>
      <c r="J12" s="272">
        <v>5</v>
      </c>
      <c r="K12" s="116"/>
      <c r="L12" s="116"/>
      <c r="M12" s="116"/>
      <c r="N12" s="273"/>
      <c r="O12" s="335" t="e">
        <f>SUM(O13:O21)</f>
        <v>#REF!</v>
      </c>
      <c r="P12" s="335" t="e">
        <f>SUM(P13:P21)</f>
        <v>#REF!</v>
      </c>
      <c r="R12" s="276"/>
    </row>
    <row r="13" spans="1:20" s="62" customFormat="1" ht="36" customHeight="1">
      <c r="A13" s="62">
        <v>12</v>
      </c>
      <c r="B13" s="322" t="s">
        <v>335</v>
      </c>
      <c r="C13" s="281" t="s">
        <v>336</v>
      </c>
      <c r="D13" s="282" t="s">
        <v>310</v>
      </c>
      <c r="E13" s="319" t="e">
        <f>#REF!</f>
        <v>#REF!</v>
      </c>
      <c r="F13" s="320">
        <v>1</v>
      </c>
      <c r="G13" s="329">
        <v>1.42</v>
      </c>
      <c r="H13" s="331" t="e">
        <f>G13/100*E13*F13</f>
        <v>#REF!</v>
      </c>
      <c r="I13" s="596" t="e">
        <f>H13/$D$4*$D$5</f>
        <v>#REF!</v>
      </c>
      <c r="J13" s="285" t="s">
        <v>312</v>
      </c>
      <c r="K13" s="63" t="e">
        <f>#REF!</f>
        <v>#REF!</v>
      </c>
      <c r="L13" s="580" t="e">
        <f>#REF!</f>
        <v>#REF!</v>
      </c>
      <c r="M13" s="580" t="e">
        <f>#REF!</f>
        <v>#REF!</v>
      </c>
      <c r="N13" s="286" t="e">
        <f aca="true" t="shared" si="0" ref="N13:N22">$D$6*K13*L13*M13</f>
        <v>#REF!</v>
      </c>
      <c r="O13" s="321" t="e">
        <f aca="true" t="shared" si="1" ref="O13:O21">N13*$O$7*I13</f>
        <v>#REF!</v>
      </c>
      <c r="P13" s="321" t="e">
        <f aca="true" t="shared" si="2" ref="P13:P21">O13*$P$7</f>
        <v>#REF!</v>
      </c>
      <c r="T13" s="62">
        <v>0</v>
      </c>
    </row>
    <row r="14" spans="1:16" s="62" customFormat="1" ht="54.75" customHeight="1">
      <c r="A14" s="62">
        <v>14</v>
      </c>
      <c r="B14" s="726" t="s">
        <v>1</v>
      </c>
      <c r="C14" s="281" t="s">
        <v>337</v>
      </c>
      <c r="D14" s="282" t="s">
        <v>338</v>
      </c>
      <c r="E14" s="319" t="e">
        <f>#REF!</f>
        <v>#REF!</v>
      </c>
      <c r="F14" s="320">
        <f>3*7</f>
        <v>21</v>
      </c>
      <c r="G14" s="329">
        <v>10</v>
      </c>
      <c r="H14" s="331" t="e">
        <f>G14/1000*E14*F14</f>
        <v>#REF!</v>
      </c>
      <c r="I14" s="596" t="e">
        <f>H14/$D$4*$D$5</f>
        <v>#REF!</v>
      </c>
      <c r="J14" s="285">
        <v>4</v>
      </c>
      <c r="K14" s="63" t="e">
        <f>#REF!</f>
        <v>#REF!</v>
      </c>
      <c r="L14" s="580" t="e">
        <f>#REF!</f>
        <v>#REF!</v>
      </c>
      <c r="M14" s="580" t="e">
        <f>#REF!</f>
        <v>#REF!</v>
      </c>
      <c r="N14" s="286" t="e">
        <f t="shared" si="0"/>
        <v>#REF!</v>
      </c>
      <c r="O14" s="321" t="e">
        <f t="shared" si="1"/>
        <v>#REF!</v>
      </c>
      <c r="P14" s="321" t="e">
        <f t="shared" si="2"/>
        <v>#REF!</v>
      </c>
    </row>
    <row r="15" spans="1:16" s="62" customFormat="1" ht="64.5" customHeight="1">
      <c r="A15" s="62">
        <v>15</v>
      </c>
      <c r="B15" s="726"/>
      <c r="C15" s="281" t="s">
        <v>345</v>
      </c>
      <c r="D15" s="282" t="s">
        <v>0</v>
      </c>
      <c r="E15" s="319" t="e">
        <f>#REF!</f>
        <v>#REF!</v>
      </c>
      <c r="F15" s="320">
        <v>1</v>
      </c>
      <c r="G15" s="329">
        <v>4</v>
      </c>
      <c r="H15" s="331" t="e">
        <f>G15/1000*E15*F15</f>
        <v>#REF!</v>
      </c>
      <c r="I15" s="596" t="e">
        <f>H15/$D$4*$D$5</f>
        <v>#REF!</v>
      </c>
      <c r="J15" s="285">
        <v>4</v>
      </c>
      <c r="K15" s="63" t="e">
        <f>#REF!</f>
        <v>#REF!</v>
      </c>
      <c r="L15" s="580" t="e">
        <f>#REF!</f>
        <v>#REF!</v>
      </c>
      <c r="M15" s="580" t="e">
        <f>#REF!</f>
        <v>#REF!</v>
      </c>
      <c r="N15" s="286" t="e">
        <f t="shared" si="0"/>
        <v>#REF!</v>
      </c>
      <c r="O15" s="321" t="e">
        <f t="shared" si="1"/>
        <v>#REF!</v>
      </c>
      <c r="P15" s="321" t="e">
        <f t="shared" si="2"/>
        <v>#REF!</v>
      </c>
    </row>
    <row r="16" spans="1:16" s="62" customFormat="1" ht="12" customHeight="1">
      <c r="A16" s="62">
        <v>36</v>
      </c>
      <c r="B16" s="322" t="s">
        <v>3</v>
      </c>
      <c r="C16" s="281" t="s">
        <v>2</v>
      </c>
      <c r="D16" s="282" t="s">
        <v>4</v>
      </c>
      <c r="E16" s="319" t="e">
        <f>#REF!</f>
        <v>#REF!</v>
      </c>
      <c r="F16" s="320">
        <v>1</v>
      </c>
      <c r="G16" s="329">
        <v>0.87</v>
      </c>
      <c r="H16" s="331" t="e">
        <f>G16/100*E16*F16</f>
        <v>#REF!</v>
      </c>
      <c r="I16" s="596" t="e">
        <f>H16/$D$4*$D$5</f>
        <v>#REF!</v>
      </c>
      <c r="J16" s="285" t="s">
        <v>5</v>
      </c>
      <c r="K16" s="63" t="e">
        <f>#REF!</f>
        <v>#REF!</v>
      </c>
      <c r="L16" s="580" t="e">
        <f>#REF!</f>
        <v>#REF!</v>
      </c>
      <c r="M16" s="580" t="e">
        <f>#REF!</f>
        <v>#REF!</v>
      </c>
      <c r="N16" s="286" t="e">
        <f t="shared" si="0"/>
        <v>#REF!</v>
      </c>
      <c r="O16" s="321" t="e">
        <f t="shared" si="1"/>
        <v>#REF!</v>
      </c>
      <c r="P16" s="321" t="e">
        <f t="shared" si="2"/>
        <v>#REF!</v>
      </c>
    </row>
    <row r="17" spans="2:16" s="62" customFormat="1" ht="12" customHeight="1">
      <c r="B17" s="322"/>
      <c r="C17" s="281" t="s">
        <v>6</v>
      </c>
      <c r="D17" s="282"/>
      <c r="E17" s="319"/>
      <c r="F17" s="320"/>
      <c r="G17" s="329"/>
      <c r="H17" s="331"/>
      <c r="I17" s="596"/>
      <c r="J17" s="285"/>
      <c r="K17" s="63"/>
      <c r="L17" s="116"/>
      <c r="M17" s="116"/>
      <c r="N17" s="286" t="e">
        <f t="shared" si="0"/>
        <v>#REF!</v>
      </c>
      <c r="O17" s="321" t="e">
        <f t="shared" si="1"/>
        <v>#REF!</v>
      </c>
      <c r="P17" s="321" t="e">
        <f t="shared" si="2"/>
        <v>#REF!</v>
      </c>
    </row>
    <row r="18" spans="1:16" s="62" customFormat="1" ht="12" customHeight="1">
      <c r="A18" s="63">
        <v>37</v>
      </c>
      <c r="B18" s="730" t="s">
        <v>11</v>
      </c>
      <c r="C18" s="281" t="s">
        <v>7</v>
      </c>
      <c r="D18" s="282" t="s">
        <v>310</v>
      </c>
      <c r="E18" s="319" t="e">
        <f>#REF!</f>
        <v>#REF!</v>
      </c>
      <c r="F18" s="320">
        <v>1</v>
      </c>
      <c r="G18" s="329">
        <v>3.3</v>
      </c>
      <c r="H18" s="331" t="e">
        <f>G18/100*E18*F18</f>
        <v>#REF!</v>
      </c>
      <c r="I18" s="596" t="e">
        <f>H18/$D$4*$D$5</f>
        <v>#REF!</v>
      </c>
      <c r="J18" s="717" t="s">
        <v>312</v>
      </c>
      <c r="K18" s="63" t="e">
        <f>#REF!</f>
        <v>#REF!</v>
      </c>
      <c r="L18" s="580" t="e">
        <f>#REF!</f>
        <v>#REF!</v>
      </c>
      <c r="M18" s="580" t="e">
        <f>#REF!</f>
        <v>#REF!</v>
      </c>
      <c r="N18" s="286" t="e">
        <f t="shared" si="0"/>
        <v>#REF!</v>
      </c>
      <c r="O18" s="321" t="e">
        <f t="shared" si="1"/>
        <v>#REF!</v>
      </c>
      <c r="P18" s="321" t="e">
        <f t="shared" si="2"/>
        <v>#REF!</v>
      </c>
    </row>
    <row r="19" spans="1:16" s="62" customFormat="1" ht="12" customHeight="1">
      <c r="A19" s="63">
        <v>38</v>
      </c>
      <c r="B19" s="730"/>
      <c r="C19" s="281" t="s">
        <v>8</v>
      </c>
      <c r="D19" s="282" t="s">
        <v>310</v>
      </c>
      <c r="E19" s="319" t="e">
        <f>#REF!</f>
        <v>#REF!</v>
      </c>
      <c r="F19" s="320">
        <v>1</v>
      </c>
      <c r="G19" s="329">
        <v>3.1</v>
      </c>
      <c r="H19" s="331" t="e">
        <f>G19/100*E19*F19</f>
        <v>#REF!</v>
      </c>
      <c r="I19" s="596" t="e">
        <f>H19/$D$4*$D$5</f>
        <v>#REF!</v>
      </c>
      <c r="J19" s="717"/>
      <c r="K19" s="63" t="e">
        <f>#REF!</f>
        <v>#REF!</v>
      </c>
      <c r="L19" s="580" t="e">
        <f>#REF!</f>
        <v>#REF!</v>
      </c>
      <c r="M19" s="580" t="e">
        <f>#REF!</f>
        <v>#REF!</v>
      </c>
      <c r="N19" s="286" t="e">
        <f t="shared" si="0"/>
        <v>#REF!</v>
      </c>
      <c r="O19" s="321" t="e">
        <f t="shared" si="1"/>
        <v>#REF!</v>
      </c>
      <c r="P19" s="321" t="e">
        <f t="shared" si="2"/>
        <v>#REF!</v>
      </c>
    </row>
    <row r="20" spans="1:16" s="62" customFormat="1" ht="12" customHeight="1">
      <c r="A20" s="63">
        <v>39</v>
      </c>
      <c r="B20" s="730"/>
      <c r="C20" s="281" t="s">
        <v>9</v>
      </c>
      <c r="D20" s="282" t="s">
        <v>310</v>
      </c>
      <c r="E20" s="319" t="e">
        <f>#REF!</f>
        <v>#REF!</v>
      </c>
      <c r="F20" s="320">
        <v>1</v>
      </c>
      <c r="G20" s="329">
        <v>1.3</v>
      </c>
      <c r="H20" s="331" t="e">
        <f>G20/100*E20*F20</f>
        <v>#REF!</v>
      </c>
      <c r="I20" s="596" t="e">
        <f>H20/$D$4*$D$5</f>
        <v>#REF!</v>
      </c>
      <c r="J20" s="717"/>
      <c r="K20" s="63" t="e">
        <f>#REF!</f>
        <v>#REF!</v>
      </c>
      <c r="L20" s="580" t="e">
        <f>#REF!</f>
        <v>#REF!</v>
      </c>
      <c r="M20" s="580" t="e">
        <f>#REF!</f>
        <v>#REF!</v>
      </c>
      <c r="N20" s="286" t="e">
        <f t="shared" si="0"/>
        <v>#REF!</v>
      </c>
      <c r="O20" s="321" t="e">
        <f t="shared" si="1"/>
        <v>#REF!</v>
      </c>
      <c r="P20" s="321" t="e">
        <f t="shared" si="2"/>
        <v>#REF!</v>
      </c>
    </row>
    <row r="21" spans="1:16" s="62" customFormat="1" ht="12" customHeight="1">
      <c r="A21" s="63">
        <v>40</v>
      </c>
      <c r="B21" s="730"/>
      <c r="C21" s="281" t="s">
        <v>10</v>
      </c>
      <c r="D21" s="282" t="s">
        <v>310</v>
      </c>
      <c r="E21" s="319" t="e">
        <f>#REF!</f>
        <v>#REF!</v>
      </c>
      <c r="F21" s="320">
        <v>1</v>
      </c>
      <c r="G21" s="329">
        <v>0.12</v>
      </c>
      <c r="H21" s="331" t="e">
        <f>G21/100*E21*F21</f>
        <v>#REF!</v>
      </c>
      <c r="I21" s="596" t="e">
        <f>H21/$D$4*$D$5</f>
        <v>#REF!</v>
      </c>
      <c r="J21" s="717"/>
      <c r="K21" s="63" t="e">
        <f>#REF!</f>
        <v>#REF!</v>
      </c>
      <c r="L21" s="580" t="e">
        <f>#REF!</f>
        <v>#REF!</v>
      </c>
      <c r="M21" s="580" t="e">
        <f>#REF!</f>
        <v>#REF!</v>
      </c>
      <c r="N21" s="286" t="e">
        <f t="shared" si="0"/>
        <v>#REF!</v>
      </c>
      <c r="O21" s="321" t="e">
        <f t="shared" si="1"/>
        <v>#REF!</v>
      </c>
      <c r="P21" s="321" t="e">
        <f t="shared" si="2"/>
        <v>#REF!</v>
      </c>
    </row>
    <row r="22" spans="1:16" s="275" customFormat="1" ht="12" customHeight="1">
      <c r="A22" s="62"/>
      <c r="B22" s="62"/>
      <c r="C22" s="277" t="s">
        <v>207</v>
      </c>
      <c r="D22" s="278" t="s">
        <v>58</v>
      </c>
      <c r="E22" s="470" t="e">
        <f>#REF!</f>
        <v>#REF!</v>
      </c>
      <c r="F22" s="279">
        <f>'Приложение №2'!B26</f>
        <v>1</v>
      </c>
      <c r="G22" s="116">
        <v>0.23</v>
      </c>
      <c r="H22" s="330" t="e">
        <f aca="true" t="shared" si="3" ref="H22:H33">E22*F22*G22</f>
        <v>#REF!</v>
      </c>
      <c r="I22" s="490" t="e">
        <f>H22/$D$4*$D$5</f>
        <v>#REF!</v>
      </c>
      <c r="J22" s="272">
        <v>3</v>
      </c>
      <c r="K22" s="583" t="e">
        <f>#REF!</f>
        <v>#REF!</v>
      </c>
      <c r="L22" s="116" t="e">
        <f>#REF!</f>
        <v>#REF!</v>
      </c>
      <c r="M22" s="116" t="e">
        <f>#REF!</f>
        <v>#REF!</v>
      </c>
      <c r="N22" s="273" t="e">
        <f t="shared" si="0"/>
        <v>#REF!</v>
      </c>
      <c r="O22" s="273" t="e">
        <f>N22*$O$7*I22</f>
        <v>#REF!</v>
      </c>
      <c r="P22" s="273" t="e">
        <f>O22*$P$7</f>
        <v>#REF!</v>
      </c>
    </row>
    <row r="23" spans="1:16" s="275" customFormat="1" ht="12" customHeight="1">
      <c r="A23" s="62"/>
      <c r="B23" s="62"/>
      <c r="C23" s="277" t="s">
        <v>208</v>
      </c>
      <c r="D23" s="278"/>
      <c r="E23" s="470"/>
      <c r="F23" s="279"/>
      <c r="G23" s="116"/>
      <c r="H23" s="330"/>
      <c r="I23" s="490" t="e">
        <f>SUM(I24:I26)</f>
        <v>#REF!</v>
      </c>
      <c r="J23" s="272"/>
      <c r="K23" s="116"/>
      <c r="L23" s="116"/>
      <c r="M23" s="116"/>
      <c r="N23" s="273" t="e">
        <f>SUM(N24:N26)</f>
        <v>#REF!</v>
      </c>
      <c r="O23" s="273" t="e">
        <f>SUM(O24:O26)</f>
        <v>#REF!</v>
      </c>
      <c r="P23" s="273" t="e">
        <f>SUM(P24:P26)</f>
        <v>#REF!</v>
      </c>
    </row>
    <row r="24" spans="1:16" s="62" customFormat="1" ht="12" customHeight="1">
      <c r="A24" s="62">
        <v>31</v>
      </c>
      <c r="C24" s="281" t="s">
        <v>128</v>
      </c>
      <c r="D24" s="282" t="s">
        <v>15</v>
      </c>
      <c r="E24" s="471" t="e">
        <f>#REF!</f>
        <v>#REF!</v>
      </c>
      <c r="F24" s="287">
        <f>'Приложение №2'!B27</f>
        <v>2</v>
      </c>
      <c r="G24" s="555">
        <v>0.55</v>
      </c>
      <c r="H24" s="331" t="e">
        <f>E24*F24*G24/10*4</f>
        <v>#REF!</v>
      </c>
      <c r="I24" s="596" t="e">
        <f>H24/$D$4*$D$5</f>
        <v>#REF!</v>
      </c>
      <c r="J24" s="285">
        <v>3</v>
      </c>
      <c r="K24" s="580" t="e">
        <f>#REF!</f>
        <v>#REF!</v>
      </c>
      <c r="L24" s="580" t="e">
        <f>#REF!</f>
        <v>#REF!</v>
      </c>
      <c r="M24" s="580" t="e">
        <f>#REF!</f>
        <v>#REF!</v>
      </c>
      <c r="N24" s="286" t="e">
        <f>$D$6*K24*L24*M24</f>
        <v>#REF!</v>
      </c>
      <c r="O24" s="274" t="e">
        <f>N24*$O$7*I24</f>
        <v>#REF!</v>
      </c>
      <c r="P24" s="274" t="e">
        <f>O24*$P$7</f>
        <v>#REF!</v>
      </c>
    </row>
    <row r="25" spans="1:16" s="62" customFormat="1" ht="12" customHeight="1">
      <c r="A25" s="62">
        <v>14</v>
      </c>
      <c r="C25" s="731" t="s">
        <v>129</v>
      </c>
      <c r="D25" s="282" t="s">
        <v>26</v>
      </c>
      <c r="E25" s="471" t="e">
        <f>#REF!</f>
        <v>#REF!</v>
      </c>
      <c r="F25" s="287">
        <f>F24</f>
        <v>2</v>
      </c>
      <c r="G25" s="555">
        <v>0.26</v>
      </c>
      <c r="H25" s="331" t="e">
        <f>E25*F25*G25/10*4</f>
        <v>#REF!</v>
      </c>
      <c r="I25" s="596" t="e">
        <f>H25/$D$4*$D$5</f>
        <v>#REF!</v>
      </c>
      <c r="J25" s="285">
        <v>3</v>
      </c>
      <c r="K25" s="580" t="e">
        <f>#REF!</f>
        <v>#REF!</v>
      </c>
      <c r="L25" s="580" t="e">
        <f>#REF!</f>
        <v>#REF!</v>
      </c>
      <c r="M25" s="580" t="e">
        <f>#REF!</f>
        <v>#REF!</v>
      </c>
      <c r="N25" s="286" t="e">
        <f>$D$6*K25*L25*M25</f>
        <v>#REF!</v>
      </c>
      <c r="O25" s="274" t="e">
        <f>N25*$O$7*I25</f>
        <v>#REF!</v>
      </c>
      <c r="P25" s="274" t="e">
        <f>O25*$P$7</f>
        <v>#REF!</v>
      </c>
    </row>
    <row r="26" spans="1:16" s="62" customFormat="1" ht="12" customHeight="1">
      <c r="A26" s="62">
        <v>19</v>
      </c>
      <c r="C26" s="731"/>
      <c r="D26" s="282" t="s">
        <v>21</v>
      </c>
      <c r="E26" s="471" t="e">
        <f>#REF!</f>
        <v>#REF!</v>
      </c>
      <c r="F26" s="287">
        <f>F24</f>
        <v>2</v>
      </c>
      <c r="G26" s="555">
        <v>1</v>
      </c>
      <c r="H26" s="331" t="e">
        <f>E26/2*F26*G26</f>
        <v>#REF!</v>
      </c>
      <c r="I26" s="596" t="e">
        <f>H26/$D$4*$D$5</f>
        <v>#REF!</v>
      </c>
      <c r="J26" s="285">
        <v>4</v>
      </c>
      <c r="K26" s="580" t="e">
        <f>#REF!</f>
        <v>#REF!</v>
      </c>
      <c r="L26" s="580" t="e">
        <f>#REF!</f>
        <v>#REF!</v>
      </c>
      <c r="M26" s="580" t="e">
        <f>#REF!</f>
        <v>#REF!</v>
      </c>
      <c r="N26" s="286" t="e">
        <f>$D$6*K26*L26*M26</f>
        <v>#REF!</v>
      </c>
      <c r="O26" s="274" t="e">
        <f>N26*$O$7*I26</f>
        <v>#REF!</v>
      </c>
      <c r="P26" s="274" t="e">
        <f>O26*$P$7</f>
        <v>#REF!</v>
      </c>
    </row>
    <row r="27" spans="1:16" s="275" customFormat="1" ht="12" customHeight="1">
      <c r="A27" s="62">
        <v>2</v>
      </c>
      <c r="B27" s="62"/>
      <c r="C27" s="277" t="s">
        <v>213</v>
      </c>
      <c r="D27" s="288" t="s">
        <v>313</v>
      </c>
      <c r="E27" s="472" t="e">
        <f>#REF!</f>
        <v>#REF!</v>
      </c>
      <c r="F27" s="289">
        <f>'Приложение №2'!B28</f>
        <v>1</v>
      </c>
      <c r="G27" s="280">
        <v>18.7</v>
      </c>
      <c r="H27" s="332" t="e">
        <f>E27*F27*G27/100</f>
        <v>#REF!</v>
      </c>
      <c r="I27" s="595" t="e">
        <f>H27/$D$4*$D$5</f>
        <v>#REF!</v>
      </c>
      <c r="J27" s="272">
        <v>3</v>
      </c>
      <c r="K27" s="583" t="e">
        <f>#REF!</f>
        <v>#REF!</v>
      </c>
      <c r="L27" s="116" t="e">
        <f>#REF!</f>
        <v>#REF!</v>
      </c>
      <c r="M27" s="116" t="e">
        <f>#REF!</f>
        <v>#REF!</v>
      </c>
      <c r="N27" s="273" t="e">
        <f>$D$6*K27*L27*M27</f>
        <v>#REF!</v>
      </c>
      <c r="O27" s="274" t="e">
        <f>N27*$O$7*I27</f>
        <v>#REF!</v>
      </c>
      <c r="P27" s="274" t="e">
        <f>O27*$P$7</f>
        <v>#REF!</v>
      </c>
    </row>
    <row r="28" spans="3:16" s="62" customFormat="1" ht="12" customHeight="1">
      <c r="C28" s="313" t="s">
        <v>92</v>
      </c>
      <c r="D28" s="524"/>
      <c r="E28" s="525"/>
      <c r="F28" s="524"/>
      <c r="G28" s="291"/>
      <c r="H28" s="556"/>
      <c r="I28" s="597" t="e">
        <f>I29</f>
        <v>#REF!</v>
      </c>
      <c r="J28" s="292"/>
      <c r="K28" s="166"/>
      <c r="L28" s="166"/>
      <c r="M28" s="166"/>
      <c r="N28" s="167" t="e">
        <f>N29</f>
        <v>#REF!</v>
      </c>
      <c r="O28" s="167" t="e">
        <f>O29</f>
        <v>#REF!</v>
      </c>
      <c r="P28" s="167" t="e">
        <f>P29</f>
        <v>#REF!</v>
      </c>
    </row>
    <row r="29" spans="1:16" s="275" customFormat="1" ht="12" customHeight="1">
      <c r="A29" s="62"/>
      <c r="B29" s="62"/>
      <c r="C29" s="277" t="s">
        <v>209</v>
      </c>
      <c r="D29" s="269"/>
      <c r="E29" s="473"/>
      <c r="F29" s="294"/>
      <c r="G29" s="290"/>
      <c r="H29" s="271">
        <f t="shared" si="3"/>
        <v>0</v>
      </c>
      <c r="I29" s="598" t="e">
        <f>SUM(I30:I33)</f>
        <v>#REF!</v>
      </c>
      <c r="J29" s="295"/>
      <c r="K29" s="296"/>
      <c r="L29" s="297"/>
      <c r="M29" s="297"/>
      <c r="N29" s="298" t="e">
        <f>SUM(N30:N33)</f>
        <v>#REF!</v>
      </c>
      <c r="O29" s="299" t="e">
        <f>SUM(O30:O33)</f>
        <v>#REF!</v>
      </c>
      <c r="P29" s="300" t="e">
        <f>SUM(P30:P33)</f>
        <v>#REF!</v>
      </c>
    </row>
    <row r="30" spans="3:16" s="62" customFormat="1" ht="12" customHeight="1">
      <c r="C30" s="170" t="s">
        <v>75</v>
      </c>
      <c r="D30" s="171"/>
      <c r="E30" s="471"/>
      <c r="F30" s="287">
        <f>'Приложение №2'!B31</f>
        <v>2</v>
      </c>
      <c r="G30" s="283"/>
      <c r="H30" s="284">
        <f t="shared" si="3"/>
        <v>0</v>
      </c>
      <c r="I30" s="599" t="e">
        <f>H30/$D$4*$D$5</f>
        <v>#REF!</v>
      </c>
      <c r="J30" s="301">
        <v>4</v>
      </c>
      <c r="K30" s="302" t="e">
        <f>#REF!</f>
        <v>#REF!</v>
      </c>
      <c r="L30" s="580" t="e">
        <f>#REF!</f>
        <v>#REF!</v>
      </c>
      <c r="M30" s="580" t="e">
        <f>#REF!</f>
        <v>#REF!</v>
      </c>
      <c r="N30" s="286" t="e">
        <f>$D$6*K30*L30*M30</f>
        <v>#REF!</v>
      </c>
      <c r="O30" s="274" t="e">
        <f>N30*$O$7*I30</f>
        <v>#REF!</v>
      </c>
      <c r="P30" s="303" t="e">
        <f>O30*$P$7</f>
        <v>#REF!</v>
      </c>
    </row>
    <row r="31" spans="1:16" s="62" customFormat="1" ht="12" customHeight="1">
      <c r="A31" s="62">
        <v>6</v>
      </c>
      <c r="C31" s="170" t="s">
        <v>76</v>
      </c>
      <c r="D31" s="171" t="s">
        <v>364</v>
      </c>
      <c r="E31" s="470" t="e">
        <f>#REF!</f>
        <v>#REF!</v>
      </c>
      <c r="F31" s="287">
        <f>'Приложение №2'!B33</f>
        <v>2</v>
      </c>
      <c r="G31" s="283">
        <v>0.18</v>
      </c>
      <c r="H31" s="284" t="e">
        <f t="shared" si="3"/>
        <v>#REF!</v>
      </c>
      <c r="I31" s="599" t="e">
        <f>H31/$D$4*$D$5</f>
        <v>#REF!</v>
      </c>
      <c r="J31" s="301">
        <v>5</v>
      </c>
      <c r="K31" s="302" t="e">
        <f>#REF!</f>
        <v>#REF!</v>
      </c>
      <c r="L31" s="580" t="e">
        <f>#REF!</f>
        <v>#REF!</v>
      </c>
      <c r="M31" s="580" t="e">
        <f>#REF!</f>
        <v>#REF!</v>
      </c>
      <c r="N31" s="286" t="e">
        <f>$D$6*K31*L31*M31</f>
        <v>#REF!</v>
      </c>
      <c r="O31" s="274" t="e">
        <f>N31*$O$7*I31</f>
        <v>#REF!</v>
      </c>
      <c r="P31" s="303" t="e">
        <f>O31*$P$7</f>
        <v>#REF!</v>
      </c>
    </row>
    <row r="32" spans="3:16" s="62" customFormat="1" ht="12" customHeight="1">
      <c r="C32" s="170" t="s">
        <v>308</v>
      </c>
      <c r="D32" s="172" t="s">
        <v>60</v>
      </c>
      <c r="E32" s="471" t="e">
        <f>#REF!</f>
        <v>#REF!</v>
      </c>
      <c r="F32" s="287">
        <f>'Приложение №2'!B35</f>
        <v>12</v>
      </c>
      <c r="G32" s="304">
        <v>0.02</v>
      </c>
      <c r="H32" s="284" t="e">
        <f t="shared" si="3"/>
        <v>#REF!</v>
      </c>
      <c r="I32" s="599" t="e">
        <f>H32/$D$4*$D$5</f>
        <v>#REF!</v>
      </c>
      <c r="J32" s="301">
        <v>3</v>
      </c>
      <c r="K32" s="584" t="e">
        <f>#REF!</f>
        <v>#REF!</v>
      </c>
      <c r="L32" s="580" t="e">
        <f>#REF!</f>
        <v>#REF!</v>
      </c>
      <c r="M32" s="580" t="e">
        <f>#REF!</f>
        <v>#REF!</v>
      </c>
      <c r="N32" s="286" t="e">
        <f>$D$6*K32*L32*M32</f>
        <v>#REF!</v>
      </c>
      <c r="O32" s="274" t="e">
        <f>N32*$O$7*I32</f>
        <v>#REF!</v>
      </c>
      <c r="P32" s="303" t="e">
        <f>O32*$P$7</f>
        <v>#REF!</v>
      </c>
    </row>
    <row r="33" spans="3:16" s="62" customFormat="1" ht="12" customHeight="1">
      <c r="C33" s="208" t="s">
        <v>77</v>
      </c>
      <c r="D33" s="209" t="s">
        <v>60</v>
      </c>
      <c r="E33" s="474" t="e">
        <f>#REF!</f>
        <v>#REF!</v>
      </c>
      <c r="F33" s="305">
        <f>'Приложение №2'!B37</f>
        <v>12</v>
      </c>
      <c r="G33" s="306">
        <v>0.05</v>
      </c>
      <c r="H33" s="307" t="e">
        <f t="shared" si="3"/>
        <v>#REF!</v>
      </c>
      <c r="I33" s="600" t="e">
        <f>H33/$D$4*$D$5</f>
        <v>#REF!</v>
      </c>
      <c r="J33" s="308">
        <v>3</v>
      </c>
      <c r="K33" s="585" t="e">
        <f>#REF!</f>
        <v>#REF!</v>
      </c>
      <c r="L33" s="582" t="e">
        <f>#REF!</f>
        <v>#REF!</v>
      </c>
      <c r="M33" s="582" t="e">
        <f>#REF!</f>
        <v>#REF!</v>
      </c>
      <c r="N33" s="310" t="e">
        <f>$D$6*K33*L33*M33</f>
        <v>#REF!</v>
      </c>
      <c r="O33" s="311" t="e">
        <f>N33*$O$7*I33</f>
        <v>#REF!</v>
      </c>
      <c r="P33" s="312" t="e">
        <f>O33*$P$7</f>
        <v>#REF!</v>
      </c>
    </row>
    <row r="34" spans="3:16" ht="12" customHeight="1">
      <c r="C34" s="376"/>
      <c r="D34" s="377"/>
      <c r="E34" s="467"/>
      <c r="F34" s="371"/>
      <c r="G34" s="371"/>
      <c r="H34" s="371"/>
      <c r="I34" s="601"/>
      <c r="J34" s="377"/>
      <c r="K34" s="371"/>
      <c r="L34" s="371"/>
      <c r="M34" s="371"/>
      <c r="N34" s="378"/>
      <c r="O34" s="378"/>
      <c r="P34" s="378"/>
    </row>
    <row r="35" spans="3:17" ht="12" customHeight="1">
      <c r="C35" s="627" t="s">
        <v>30</v>
      </c>
      <c r="D35" s="623"/>
      <c r="E35" s="624"/>
      <c r="F35" s="624"/>
      <c r="G35" s="624"/>
      <c r="H35" s="624"/>
      <c r="I35" s="625"/>
      <c r="J35" s="623"/>
      <c r="K35" s="624"/>
      <c r="L35" s="624"/>
      <c r="M35" s="624"/>
      <c r="N35" s="626"/>
      <c r="O35" s="626"/>
      <c r="P35" s="626"/>
      <c r="Q35" s="624"/>
    </row>
    <row r="36" spans="3:17" ht="12" customHeight="1">
      <c r="C36" s="727" t="s">
        <v>266</v>
      </c>
      <c r="D36" s="723" t="s">
        <v>231</v>
      </c>
      <c r="E36" s="724"/>
      <c r="F36" s="725"/>
      <c r="G36" s="712" t="s">
        <v>267</v>
      </c>
      <c r="H36" s="712" t="s">
        <v>305</v>
      </c>
      <c r="I36" s="718" t="s">
        <v>235</v>
      </c>
      <c r="J36" s="703" t="s">
        <v>311</v>
      </c>
      <c r="K36" s="714" t="s">
        <v>227</v>
      </c>
      <c r="L36" s="715"/>
      <c r="M36" s="715"/>
      <c r="N36" s="715"/>
      <c r="O36" s="716"/>
      <c r="P36" s="695" t="s">
        <v>230</v>
      </c>
      <c r="Q36" s="695" t="s">
        <v>272</v>
      </c>
    </row>
    <row r="37" spans="3:17" ht="12" customHeight="1">
      <c r="C37" s="728"/>
      <c r="D37" s="115" t="s">
        <v>306</v>
      </c>
      <c r="E37" s="468" t="s">
        <v>304</v>
      </c>
      <c r="F37" s="168" t="s">
        <v>268</v>
      </c>
      <c r="G37" s="713"/>
      <c r="H37" s="713"/>
      <c r="I37" s="719"/>
      <c r="J37" s="704"/>
      <c r="K37" s="107" t="s">
        <v>265</v>
      </c>
      <c r="L37" s="107" t="s">
        <v>101</v>
      </c>
      <c r="M37" s="107" t="s">
        <v>102</v>
      </c>
      <c r="N37" s="106" t="s">
        <v>228</v>
      </c>
      <c r="O37" s="64" t="s">
        <v>229</v>
      </c>
      <c r="P37" s="696"/>
      <c r="Q37" s="729"/>
    </row>
    <row r="38" spans="3:17" ht="12" customHeight="1">
      <c r="C38" s="358" t="s">
        <v>245</v>
      </c>
      <c r="D38" s="379"/>
      <c r="E38" s="475"/>
      <c r="F38" s="380"/>
      <c r="G38" s="380"/>
      <c r="H38" s="366" t="e">
        <f>SUM(H39:H40)</f>
        <v>#REF!</v>
      </c>
      <c r="I38" s="602" t="e">
        <f>SUM(I39:I40)</f>
        <v>#REF!</v>
      </c>
      <c r="J38" s="366"/>
      <c r="K38" s="366"/>
      <c r="L38" s="366"/>
      <c r="M38" s="366"/>
      <c r="N38" s="366" t="e">
        <f>SUM(N39:N40)</f>
        <v>#REF!</v>
      </c>
      <c r="O38" s="366" t="e">
        <f>SUM(O39:O40)</f>
        <v>#REF!</v>
      </c>
      <c r="P38" s="366" t="e">
        <f>SUM(P39:P40)</f>
        <v>#REF!</v>
      </c>
      <c r="Q38" s="366" t="e">
        <f>SUM(Q39:Q40)</f>
        <v>#REF!</v>
      </c>
    </row>
    <row r="39" spans="3:17" ht="12" customHeight="1">
      <c r="C39" s="359" t="s">
        <v>246</v>
      </c>
      <c r="H39" s="390">
        <f>E39*F39*G39</f>
        <v>0</v>
      </c>
      <c r="I39" s="603" t="e">
        <f>H39/$D$4*$D$5</f>
        <v>#REF!</v>
      </c>
      <c r="J39" s="393">
        <v>3</v>
      </c>
      <c r="K39" s="586" t="e">
        <f>#REF!</f>
        <v>#REF!</v>
      </c>
      <c r="L39" s="581" t="e">
        <f>#REF!</f>
        <v>#REF!</v>
      </c>
      <c r="M39" s="581" t="e">
        <f>#REF!</f>
        <v>#REF!</v>
      </c>
      <c r="N39" s="367" t="e">
        <f>$D$6*K39*L39*M39</f>
        <v>#REF!</v>
      </c>
      <c r="O39" s="299" t="e">
        <f>N39*$O$7*I39</f>
        <v>#REF!</v>
      </c>
      <c r="P39" s="299" t="e">
        <f>O39*$P$7</f>
        <v>#REF!</v>
      </c>
      <c r="Q39" s="386"/>
    </row>
    <row r="40" spans="3:17" ht="12" customHeight="1">
      <c r="C40" s="387" t="s">
        <v>385</v>
      </c>
      <c r="H40" s="391" t="e">
        <f>SUM(H41:H44)</f>
        <v>#REF!</v>
      </c>
      <c r="I40" s="637" t="e">
        <f>SUM(I41:I44)</f>
        <v>#REF!</v>
      </c>
      <c r="J40" s="285">
        <v>3</v>
      </c>
      <c r="K40" s="584"/>
      <c r="L40" s="580"/>
      <c r="M40" s="580"/>
      <c r="N40" s="286"/>
      <c r="O40" s="274" t="e">
        <f>SUM(O41:O44)</f>
        <v>#REF!</v>
      </c>
      <c r="P40" s="274" t="e">
        <f>SUM(P41:P44)</f>
        <v>#REF!</v>
      </c>
      <c r="Q40" s="628" t="e">
        <f>SUM(Q41:Q44)</f>
        <v>#REF!</v>
      </c>
    </row>
    <row r="41" spans="1:17" ht="12" customHeight="1">
      <c r="A41" s="62">
        <v>1</v>
      </c>
      <c r="C41" s="630" t="s">
        <v>386</v>
      </c>
      <c r="D41" s="629" t="s">
        <v>390</v>
      </c>
      <c r="E41" s="476" t="e">
        <f>#REF!</f>
        <v>#REF!</v>
      </c>
      <c r="F41" s="61">
        <v>1</v>
      </c>
      <c r="G41" s="329">
        <v>0.57</v>
      </c>
      <c r="H41" s="391" t="e">
        <f>E41*F41*G41</f>
        <v>#REF!</v>
      </c>
      <c r="I41" s="599" t="e">
        <f>H41/$D$4*$D$5</f>
        <v>#REF!</v>
      </c>
      <c r="J41" s="285">
        <v>3</v>
      </c>
      <c r="K41" s="584" t="e">
        <f>#REF!</f>
        <v>#REF!</v>
      </c>
      <c r="L41" s="580" t="e">
        <f>#REF!</f>
        <v>#REF!</v>
      </c>
      <c r="M41" s="580" t="e">
        <f>#REF!</f>
        <v>#REF!</v>
      </c>
      <c r="N41" s="286" t="e">
        <f>$D$6*K41*L41*M41</f>
        <v>#REF!</v>
      </c>
      <c r="O41" s="274" t="e">
        <f>N41*$O$7*I41</f>
        <v>#REF!</v>
      </c>
      <c r="P41" s="274" t="e">
        <f>O41*$P$7</f>
        <v>#REF!</v>
      </c>
      <c r="Q41" s="636" t="e">
        <f>Мат!H88</f>
        <v>#REF!</v>
      </c>
    </row>
    <row r="42" spans="1:17" ht="12" customHeight="1">
      <c r="A42" s="62">
        <v>41</v>
      </c>
      <c r="C42" s="630" t="s">
        <v>387</v>
      </c>
      <c r="D42" s="629" t="s">
        <v>391</v>
      </c>
      <c r="E42" s="476" t="e">
        <f>#REF!</f>
        <v>#REF!</v>
      </c>
      <c r="F42" s="61">
        <v>1</v>
      </c>
      <c r="G42" s="329">
        <v>0.36</v>
      </c>
      <c r="H42" s="391" t="e">
        <f>E42*F42*G42</f>
        <v>#REF!</v>
      </c>
      <c r="I42" s="599" t="e">
        <f>H42/$D$4*$D$5</f>
        <v>#REF!</v>
      </c>
      <c r="J42" s="285">
        <v>3</v>
      </c>
      <c r="K42" s="584" t="e">
        <f>#REF!</f>
        <v>#REF!</v>
      </c>
      <c r="L42" s="580" t="e">
        <f>#REF!</f>
        <v>#REF!</v>
      </c>
      <c r="M42" s="580" t="e">
        <f>#REF!</f>
        <v>#REF!</v>
      </c>
      <c r="N42" s="286" t="e">
        <f>$D$6*K42*L42*M42</f>
        <v>#REF!</v>
      </c>
      <c r="O42" s="274" t="e">
        <f>N42*$O$7*I42</f>
        <v>#REF!</v>
      </c>
      <c r="P42" s="274" t="e">
        <f>O42*$P$7</f>
        <v>#REF!</v>
      </c>
      <c r="Q42" s="636" t="e">
        <f>Мат!H95</f>
        <v>#REF!</v>
      </c>
    </row>
    <row r="43" spans="1:17" ht="12" customHeight="1">
      <c r="A43" s="62">
        <v>46</v>
      </c>
      <c r="C43" s="630" t="s">
        <v>388</v>
      </c>
      <c r="D43" s="629" t="s">
        <v>391</v>
      </c>
      <c r="E43" s="476" t="e">
        <f>#REF!</f>
        <v>#REF!</v>
      </c>
      <c r="F43" s="61">
        <v>1</v>
      </c>
      <c r="G43" s="329">
        <v>0.49</v>
      </c>
      <c r="H43" s="391" t="e">
        <f>E43*F43*G43</f>
        <v>#REF!</v>
      </c>
      <c r="I43" s="599" t="e">
        <f>H43/$D$4*$D$5</f>
        <v>#REF!</v>
      </c>
      <c r="J43" s="285">
        <v>3</v>
      </c>
      <c r="K43" s="584" t="e">
        <f>#REF!</f>
        <v>#REF!</v>
      </c>
      <c r="L43" s="580" t="e">
        <f>#REF!</f>
        <v>#REF!</v>
      </c>
      <c r="M43" s="580" t="e">
        <f>#REF!</f>
        <v>#REF!</v>
      </c>
      <c r="N43" s="286" t="e">
        <f>$D$6*K43*L43*M43</f>
        <v>#REF!</v>
      </c>
      <c r="O43" s="274" t="e">
        <f>N43*$O$7*I43</f>
        <v>#REF!</v>
      </c>
      <c r="P43" s="274" t="e">
        <f>O43*$P$7</f>
        <v>#REF!</v>
      </c>
      <c r="Q43" s="636" t="e">
        <f>Мат!H106</f>
        <v>#REF!</v>
      </c>
    </row>
    <row r="44" spans="1:17" ht="12" customHeight="1">
      <c r="A44" s="62">
        <v>48</v>
      </c>
      <c r="C44" s="630" t="s">
        <v>389</v>
      </c>
      <c r="D44" s="629" t="s">
        <v>392</v>
      </c>
      <c r="E44" s="476" t="e">
        <f>#REF!</f>
        <v>#REF!</v>
      </c>
      <c r="F44" s="61">
        <v>1</v>
      </c>
      <c r="G44" s="329">
        <v>0.19</v>
      </c>
      <c r="H44" s="391" t="e">
        <f>E44*F44*G44</f>
        <v>#REF!</v>
      </c>
      <c r="I44" s="599" t="e">
        <f>H44/$D$4*$D$5</f>
        <v>#REF!</v>
      </c>
      <c r="J44" s="285">
        <v>3</v>
      </c>
      <c r="K44" s="584" t="e">
        <f>#REF!</f>
        <v>#REF!</v>
      </c>
      <c r="L44" s="580" t="e">
        <f>#REF!</f>
        <v>#REF!</v>
      </c>
      <c r="M44" s="580" t="e">
        <f>#REF!</f>
        <v>#REF!</v>
      </c>
      <c r="N44" s="286" t="e">
        <f>$D$6*K44*L44*M44</f>
        <v>#REF!</v>
      </c>
      <c r="O44" s="274" t="e">
        <f>N44*$O$7*I44</f>
        <v>#REF!</v>
      </c>
      <c r="P44" s="274" t="e">
        <f>O44*$P$7</f>
        <v>#REF!</v>
      </c>
      <c r="Q44" s="636" t="e">
        <f>Мат!H115</f>
        <v>#REF!</v>
      </c>
    </row>
    <row r="45" spans="3:17" ht="12" customHeight="1">
      <c r="C45" s="387"/>
      <c r="H45" s="391"/>
      <c r="I45" s="599"/>
      <c r="J45" s="285"/>
      <c r="K45" s="584"/>
      <c r="L45" s="580"/>
      <c r="M45" s="580"/>
      <c r="N45" s="286"/>
      <c r="O45" s="274"/>
      <c r="P45" s="274"/>
      <c r="Q45" s="387"/>
    </row>
    <row r="46" spans="3:17" ht="12" customHeight="1">
      <c r="C46" s="361" t="s">
        <v>247</v>
      </c>
      <c r="D46" s="365"/>
      <c r="E46" s="477"/>
      <c r="F46" s="362"/>
      <c r="G46" s="362"/>
      <c r="H46" s="364">
        <f>SUM(H47:H48)</f>
        <v>0</v>
      </c>
      <c r="I46" s="634" t="e">
        <f>SUM(I47:I48)</f>
        <v>#REF!</v>
      </c>
      <c r="J46" s="364"/>
      <c r="K46" s="364"/>
      <c r="L46" s="364"/>
      <c r="M46" s="364"/>
      <c r="N46" s="364" t="e">
        <f>SUM(N47:N48)</f>
        <v>#REF!</v>
      </c>
      <c r="O46" s="364" t="e">
        <f>SUM(O47:O48)</f>
        <v>#REF!</v>
      </c>
      <c r="P46" s="364" t="e">
        <f>SUM(P47:P48)</f>
        <v>#REF!</v>
      </c>
      <c r="Q46" s="635"/>
    </row>
    <row r="47" spans="3:17" ht="12" customHeight="1">
      <c r="C47" s="363" t="s">
        <v>248</v>
      </c>
      <c r="D47" s="631"/>
      <c r="E47" s="632"/>
      <c r="F47" s="74"/>
      <c r="G47" s="633"/>
      <c r="H47" s="391">
        <f>E47*F47*G47</f>
        <v>0</v>
      </c>
      <c r="I47" s="599" t="e">
        <f>H47/$D$4*$D$5</f>
        <v>#REF!</v>
      </c>
      <c r="J47" s="285">
        <v>3</v>
      </c>
      <c r="K47" s="584" t="e">
        <f>#REF!</f>
        <v>#REF!</v>
      </c>
      <c r="L47" s="580" t="e">
        <f>#REF!</f>
        <v>#REF!</v>
      </c>
      <c r="M47" s="580" t="e">
        <f>#REF!</f>
        <v>#REF!</v>
      </c>
      <c r="N47" s="286" t="e">
        <f>$D$6*K47*L47*M47</f>
        <v>#REF!</v>
      </c>
      <c r="O47" s="274" t="e">
        <f>N47*$O$7*I47</f>
        <v>#REF!</v>
      </c>
      <c r="P47" s="303" t="e">
        <f>O47*$P$7</f>
        <v>#REF!</v>
      </c>
      <c r="Q47" s="386"/>
    </row>
    <row r="48" spans="3:17" ht="12" customHeight="1">
      <c r="C48" s="360" t="s">
        <v>249</v>
      </c>
      <c r="D48" s="566"/>
      <c r="E48" s="567"/>
      <c r="F48" s="369"/>
      <c r="G48" s="568"/>
      <c r="H48" s="392">
        <f>E48*F48*G48</f>
        <v>0</v>
      </c>
      <c r="I48" s="600" t="e">
        <f>H48/$D$4*$D$5</f>
        <v>#REF!</v>
      </c>
      <c r="J48" s="394">
        <v>3</v>
      </c>
      <c r="K48" s="585" t="e">
        <f>#REF!</f>
        <v>#REF!</v>
      </c>
      <c r="L48" s="582" t="e">
        <f>#REF!</f>
        <v>#REF!</v>
      </c>
      <c r="M48" s="582" t="e">
        <f>#REF!</f>
        <v>#REF!</v>
      </c>
      <c r="N48" s="310" t="e">
        <f>$D$6*K48*L48*M48</f>
        <v>#REF!</v>
      </c>
      <c r="O48" s="311" t="e">
        <f>N48*$O$7*I48</f>
        <v>#REF!</v>
      </c>
      <c r="P48" s="312" t="e">
        <f>O48*$P$7</f>
        <v>#REF!</v>
      </c>
      <c r="Q48" s="454"/>
    </row>
    <row r="49" spans="14:16" ht="12.75">
      <c r="N49" s="114"/>
      <c r="O49" s="114"/>
      <c r="P49" s="114"/>
    </row>
  </sheetData>
  <sheetProtection/>
  <mergeCells count="22">
    <mergeCell ref="Q36:Q37"/>
    <mergeCell ref="B18:B21"/>
    <mergeCell ref="C25:C26"/>
    <mergeCell ref="C36:C37"/>
    <mergeCell ref="J36:J37"/>
    <mergeCell ref="G36:G37"/>
    <mergeCell ref="D36:F36"/>
    <mergeCell ref="C10:F10"/>
    <mergeCell ref="D8:F8"/>
    <mergeCell ref="J8:J9"/>
    <mergeCell ref="B14:B15"/>
    <mergeCell ref="G8:G9"/>
    <mergeCell ref="C8:C9"/>
    <mergeCell ref="P8:P9"/>
    <mergeCell ref="H8:H9"/>
    <mergeCell ref="I8:I9"/>
    <mergeCell ref="K36:O36"/>
    <mergeCell ref="P36:P37"/>
    <mergeCell ref="J18:J21"/>
    <mergeCell ref="H36:H37"/>
    <mergeCell ref="I36:I37"/>
    <mergeCell ref="K8:O8"/>
  </mergeCells>
  <printOptions gridLines="1"/>
  <pageMargins left="0.25" right="0.25" top="0.61" bottom="0.26" header="0.6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49">
      <pane xSplit="3" topLeftCell="D1" activePane="topRight" state="frozen"/>
      <selection pane="topLeft" activeCell="A1" sqref="A1"/>
      <selection pane="topRight" activeCell="H69" sqref="H69"/>
    </sheetView>
  </sheetViews>
  <sheetFormatPr defaultColWidth="9.00390625" defaultRowHeight="12.75"/>
  <cols>
    <col min="1" max="1" width="4.125" style="62" customWidth="1"/>
    <col min="2" max="2" width="32.125" style="62" customWidth="1"/>
    <col min="3" max="3" width="9.125" style="62" customWidth="1"/>
    <col min="4" max="4" width="11.75390625" style="62" customWidth="1"/>
    <col min="5" max="5" width="14.375" style="62" customWidth="1"/>
    <col min="6" max="6" width="10.375" style="62" customWidth="1"/>
    <col min="7" max="7" width="9.625" style="62" customWidth="1"/>
    <col min="8" max="8" width="10.375" style="62" customWidth="1"/>
    <col min="9" max="9" width="10.125" style="62" customWidth="1"/>
    <col min="10" max="10" width="13.125" style="62" customWidth="1"/>
    <col min="11" max="11" width="12.125" style="62" customWidth="1"/>
    <col min="12" max="16384" width="9.125" style="62" customWidth="1"/>
  </cols>
  <sheetData>
    <row r="1" ht="12.75">
      <c r="B1" s="275" t="s">
        <v>339</v>
      </c>
    </row>
    <row r="2" ht="12.75">
      <c r="B2" s="275"/>
    </row>
    <row r="3" ht="12.75">
      <c r="A3" s="341" t="s">
        <v>269</v>
      </c>
    </row>
    <row r="4" spans="1:7" ht="14.25" customHeight="1">
      <c r="A4" s="738" t="s">
        <v>86</v>
      </c>
      <c r="B4" s="739"/>
      <c r="C4" s="739"/>
      <c r="D4" s="739"/>
      <c r="E4" s="739"/>
      <c r="F4" s="739"/>
      <c r="G4" s="740"/>
    </row>
    <row r="5" spans="1:7" ht="17.25" customHeight="1">
      <c r="A5" s="118" t="s">
        <v>97</v>
      </c>
      <c r="B5" s="119"/>
      <c r="C5" s="119"/>
      <c r="D5" s="119"/>
      <c r="E5" s="119"/>
      <c r="F5" s="119"/>
      <c r="G5" s="120"/>
    </row>
    <row r="6" spans="1:7" s="122" customFormat="1" ht="54.75" customHeight="1">
      <c r="A6" s="107" t="s">
        <v>111</v>
      </c>
      <c r="B6" s="107" t="s">
        <v>124</v>
      </c>
      <c r="C6" s="121" t="s">
        <v>105</v>
      </c>
      <c r="D6" s="107" t="s">
        <v>112</v>
      </c>
      <c r="E6" s="115" t="s">
        <v>294</v>
      </c>
      <c r="F6" s="107" t="s">
        <v>125</v>
      </c>
      <c r="G6" s="105" t="s">
        <v>113</v>
      </c>
    </row>
    <row r="7" spans="1:7" s="65" customFormat="1" ht="12" customHeight="1">
      <c r="A7" s="123">
        <v>1</v>
      </c>
      <c r="B7" s="123" t="s">
        <v>106</v>
      </c>
      <c r="C7" s="124" t="s">
        <v>107</v>
      </c>
      <c r="D7" s="125">
        <v>1</v>
      </c>
      <c r="E7" s="126" t="e">
        <f>D7*МОП!$I$15</f>
        <v>#REF!</v>
      </c>
      <c r="F7" s="127">
        <v>200</v>
      </c>
      <c r="G7" s="128" t="e">
        <f>F7*E7</f>
        <v>#REF!</v>
      </c>
    </row>
    <row r="8" spans="1:7" s="65" customFormat="1" ht="12" customHeight="1">
      <c r="A8" s="123">
        <v>2</v>
      </c>
      <c r="B8" s="123" t="s">
        <v>108</v>
      </c>
      <c r="C8" s="124" t="s">
        <v>107</v>
      </c>
      <c r="D8" s="123">
        <v>12</v>
      </c>
      <c r="E8" s="126" t="e">
        <f>D8*МОП!$I$15</f>
        <v>#REF!</v>
      </c>
      <c r="F8" s="127">
        <v>50</v>
      </c>
      <c r="G8" s="128" t="e">
        <f>F8*E8</f>
        <v>#REF!</v>
      </c>
    </row>
    <row r="9" spans="1:7" s="65" customFormat="1" ht="12" customHeight="1">
      <c r="A9" s="123">
        <v>3</v>
      </c>
      <c r="B9" s="123" t="s">
        <v>109</v>
      </c>
      <c r="C9" s="124" t="s">
        <v>110</v>
      </c>
      <c r="D9" s="123">
        <v>1</v>
      </c>
      <c r="E9" s="129" t="e">
        <f>D9*МОП!$I$15/2</f>
        <v>#REF!</v>
      </c>
      <c r="F9" s="127">
        <v>60</v>
      </c>
      <c r="G9" s="128" t="e">
        <f>F9*E9</f>
        <v>#REF!</v>
      </c>
    </row>
    <row r="10" spans="1:7" s="65" customFormat="1" ht="12" customHeight="1">
      <c r="A10" s="130">
        <v>4</v>
      </c>
      <c r="B10" s="123" t="s">
        <v>123</v>
      </c>
      <c r="C10" s="124" t="s">
        <v>119</v>
      </c>
      <c r="D10" s="123">
        <f>МОП!D14</f>
        <v>52</v>
      </c>
      <c r="E10" s="126" t="e">
        <f>D10*МОП!$I$15</f>
        <v>#REF!</v>
      </c>
      <c r="F10" s="131">
        <v>1</v>
      </c>
      <c r="G10" s="132" t="e">
        <f>E10*F10</f>
        <v>#REF!</v>
      </c>
    </row>
    <row r="11" spans="1:7" s="65" customFormat="1" ht="12.75">
      <c r="A11" s="133"/>
      <c r="B11" s="134" t="s">
        <v>253</v>
      </c>
      <c r="C11" s="133"/>
      <c r="D11" s="133"/>
      <c r="E11" s="133"/>
      <c r="F11" s="133"/>
      <c r="G11" s="135" t="e">
        <f>SUM(G7:G9)</f>
        <v>#REF!</v>
      </c>
    </row>
    <row r="12" spans="1:7" s="65" customFormat="1" ht="12.75">
      <c r="A12" s="70"/>
      <c r="B12" s="407"/>
      <c r="C12" s="71"/>
      <c r="D12" s="71"/>
      <c r="E12" s="71"/>
      <c r="F12" s="71"/>
      <c r="G12" s="405"/>
    </row>
    <row r="13" spans="1:11" ht="15" customHeight="1">
      <c r="A13" s="751" t="s">
        <v>114</v>
      </c>
      <c r="B13" s="752"/>
      <c r="C13" s="752"/>
      <c r="D13" s="752"/>
      <c r="E13" s="752"/>
      <c r="F13" s="752"/>
      <c r="G13" s="752"/>
      <c r="H13" s="752"/>
      <c r="I13" s="752"/>
      <c r="J13" s="752"/>
      <c r="K13" s="753"/>
    </row>
    <row r="14" spans="1:11" s="122" customFormat="1" ht="13.5" customHeight="1">
      <c r="A14" s="697" t="s">
        <v>111</v>
      </c>
      <c r="B14" s="697" t="s">
        <v>124</v>
      </c>
      <c r="C14" s="697" t="s">
        <v>105</v>
      </c>
      <c r="D14" s="697" t="s">
        <v>112</v>
      </c>
      <c r="E14" s="697" t="s">
        <v>294</v>
      </c>
      <c r="F14" s="697" t="s">
        <v>125</v>
      </c>
      <c r="G14" s="745" t="s">
        <v>113</v>
      </c>
      <c r="H14" s="745"/>
      <c r="I14" s="745"/>
      <c r="J14" s="745"/>
      <c r="K14" s="745"/>
    </row>
    <row r="15" spans="1:12" s="122" customFormat="1" ht="51.75" customHeight="1">
      <c r="A15" s="732"/>
      <c r="B15" s="732"/>
      <c r="C15" s="732"/>
      <c r="D15" s="732"/>
      <c r="E15" s="732"/>
      <c r="F15" s="732"/>
      <c r="G15" s="173" t="s">
        <v>295</v>
      </c>
      <c r="H15" s="173" t="s">
        <v>296</v>
      </c>
      <c r="I15" s="173" t="s">
        <v>297</v>
      </c>
      <c r="J15" s="173" t="s">
        <v>298</v>
      </c>
      <c r="K15" s="174" t="s">
        <v>299</v>
      </c>
      <c r="L15" s="175"/>
    </row>
    <row r="16" spans="1:11" s="156" customFormat="1" ht="12" customHeight="1">
      <c r="A16" s="151">
        <v>1</v>
      </c>
      <c r="B16" s="151" t="s">
        <v>115</v>
      </c>
      <c r="C16" s="152" t="s">
        <v>116</v>
      </c>
      <c r="D16" s="151">
        <v>1</v>
      </c>
      <c r="E16" s="153">
        <f>D16/3</f>
        <v>0.3333333333333333</v>
      </c>
      <c r="F16" s="154">
        <v>200</v>
      </c>
      <c r="G16" s="155" t="e">
        <f>$E16*$F16*МОП!$I$16</f>
        <v>#REF!</v>
      </c>
      <c r="H16" s="155" t="e">
        <f>$E16*$F16*МОП!$I$19</f>
        <v>#REF!</v>
      </c>
      <c r="I16" s="155" t="e">
        <f>$E16*$F16*МОП!$I$22</f>
        <v>#REF!</v>
      </c>
      <c r="J16" s="155"/>
      <c r="K16" s="155"/>
    </row>
    <row r="17" spans="1:11" s="156" customFormat="1" ht="12" customHeight="1">
      <c r="A17" s="151">
        <v>2</v>
      </c>
      <c r="B17" s="151" t="s">
        <v>117</v>
      </c>
      <c r="C17" s="152" t="s">
        <v>116</v>
      </c>
      <c r="D17" s="151">
        <v>1</v>
      </c>
      <c r="E17" s="153">
        <f>D17/3</f>
        <v>0.3333333333333333</v>
      </c>
      <c r="F17" s="154">
        <v>200</v>
      </c>
      <c r="G17" s="155" t="e">
        <f>$E17*$F17*МОП!$I$16</f>
        <v>#REF!</v>
      </c>
      <c r="H17" s="155" t="e">
        <f>$E17*$F17*МОП!$I$19</f>
        <v>#REF!</v>
      </c>
      <c r="I17" s="155" t="e">
        <f>$E17*$F17*МОП!$I$22</f>
        <v>#REF!</v>
      </c>
      <c r="J17" s="155"/>
      <c r="K17" s="155"/>
    </row>
    <row r="18" spans="1:11" s="156" customFormat="1" ht="12" customHeight="1">
      <c r="A18" s="151">
        <v>3</v>
      </c>
      <c r="B18" s="151" t="s">
        <v>118</v>
      </c>
      <c r="C18" s="152" t="s">
        <v>119</v>
      </c>
      <c r="D18" s="151">
        <v>1</v>
      </c>
      <c r="E18" s="157">
        <f>D18</f>
        <v>1</v>
      </c>
      <c r="F18" s="154">
        <v>200</v>
      </c>
      <c r="G18" s="155" t="e">
        <f>$E18*$F18*МОП!$I$16</f>
        <v>#REF!</v>
      </c>
      <c r="H18" s="155" t="e">
        <f>$E18*$F18*МОП!$I$19</f>
        <v>#REF!</v>
      </c>
      <c r="I18" s="155" t="e">
        <f>$E18*$F18*МОП!$I$22</f>
        <v>#REF!</v>
      </c>
      <c r="J18" s="155"/>
      <c r="K18" s="155"/>
    </row>
    <row r="19" spans="1:11" s="156" customFormat="1" ht="12" customHeight="1">
      <c r="A19" s="151">
        <v>4</v>
      </c>
      <c r="B19" s="151" t="s">
        <v>120</v>
      </c>
      <c r="C19" s="152" t="s">
        <v>119</v>
      </c>
      <c r="D19" s="151">
        <v>53</v>
      </c>
      <c r="E19" s="157">
        <f>D19</f>
        <v>53</v>
      </c>
      <c r="F19" s="154">
        <v>30</v>
      </c>
      <c r="G19" s="155" t="e">
        <f>$E19*$F19*МОП!$I$16</f>
        <v>#REF!</v>
      </c>
      <c r="H19" s="155" t="e">
        <f>$E19*$F19*МОП!$I$19</f>
        <v>#REF!</v>
      </c>
      <c r="I19" s="155" t="e">
        <f>$E19*$F19*МОП!$I$22</f>
        <v>#REF!</v>
      </c>
      <c r="J19" s="155"/>
      <c r="K19" s="155"/>
    </row>
    <row r="20" spans="1:11" s="156" customFormat="1" ht="12" customHeight="1">
      <c r="A20" s="151">
        <v>5</v>
      </c>
      <c r="B20" s="151" t="s">
        <v>123</v>
      </c>
      <c r="C20" s="152" t="s">
        <v>119</v>
      </c>
      <c r="D20" s="151">
        <v>302</v>
      </c>
      <c r="E20" s="157">
        <f>D20</f>
        <v>302</v>
      </c>
      <c r="F20" s="154">
        <v>1</v>
      </c>
      <c r="G20" s="155" t="e">
        <f>$E20*$F20*МОП!$I$16</f>
        <v>#REF!</v>
      </c>
      <c r="H20" s="155" t="e">
        <f>$E20*$F20*МОП!$I$19</f>
        <v>#REF!</v>
      </c>
      <c r="I20" s="155" t="e">
        <f>$E20*$F20*МОП!$I$22</f>
        <v>#REF!</v>
      </c>
      <c r="J20" s="155"/>
      <c r="K20" s="155"/>
    </row>
    <row r="21" spans="1:11" s="163" customFormat="1" ht="12" customHeight="1">
      <c r="A21" s="158">
        <v>6</v>
      </c>
      <c r="B21" s="158" t="s">
        <v>302</v>
      </c>
      <c r="C21" s="159" t="s">
        <v>119</v>
      </c>
      <c r="D21" s="158">
        <v>1</v>
      </c>
      <c r="E21" s="160">
        <f>D21</f>
        <v>1</v>
      </c>
      <c r="F21" s="161">
        <v>200</v>
      </c>
      <c r="G21" s="162"/>
      <c r="H21" s="162"/>
      <c r="I21" s="162" t="e">
        <f>$E21*$F21*МОП!$I$23</f>
        <v>#REF!</v>
      </c>
      <c r="J21" s="162" t="e">
        <f>$E21*$F21*МОП!$I$24</f>
        <v>#REF!</v>
      </c>
      <c r="K21" s="162" t="e">
        <f>$E21*$F21*МОП!$I$25</f>
        <v>#REF!</v>
      </c>
    </row>
    <row r="22" spans="1:11" s="163" customFormat="1" ht="12" customHeight="1">
      <c r="A22" s="158">
        <v>7</v>
      </c>
      <c r="B22" s="158" t="s">
        <v>301</v>
      </c>
      <c r="C22" s="159" t="s">
        <v>303</v>
      </c>
      <c r="D22" s="158">
        <v>1</v>
      </c>
      <c r="E22" s="164">
        <f>D22/2</f>
        <v>0.5</v>
      </c>
      <c r="F22" s="161">
        <v>200</v>
      </c>
      <c r="G22" s="162"/>
      <c r="H22" s="162"/>
      <c r="I22" s="162" t="e">
        <f>$E22*$F22*МОП!$I$23</f>
        <v>#REF!</v>
      </c>
      <c r="J22" s="162" t="e">
        <f>$E22*$F22*МОП!$I$24</f>
        <v>#REF!</v>
      </c>
      <c r="K22" s="162" t="e">
        <f>$E22*$F22*МОП!$I$25</f>
        <v>#REF!</v>
      </c>
    </row>
    <row r="23" spans="1:11" s="163" customFormat="1" ht="12" customHeight="1">
      <c r="A23" s="158">
        <v>8</v>
      </c>
      <c r="B23" s="158" t="s">
        <v>118</v>
      </c>
      <c r="C23" s="159" t="s">
        <v>303</v>
      </c>
      <c r="D23" s="158">
        <v>1</v>
      </c>
      <c r="E23" s="164">
        <f>D23/2</f>
        <v>0.5</v>
      </c>
      <c r="F23" s="161">
        <v>200</v>
      </c>
      <c r="G23" s="162"/>
      <c r="H23" s="162"/>
      <c r="I23" s="162" t="e">
        <f>$E23*$F23*МОП!$I$23</f>
        <v>#REF!</v>
      </c>
      <c r="J23" s="162" t="e">
        <f>$E23*$F23*МОП!$I$24</f>
        <v>#REF!</v>
      </c>
      <c r="K23" s="162" t="e">
        <f>$E23*$F23*МОП!$I$25</f>
        <v>#REF!</v>
      </c>
    </row>
    <row r="24" spans="1:11" s="163" customFormat="1" ht="12" customHeight="1">
      <c r="A24" s="158">
        <v>9</v>
      </c>
      <c r="B24" s="158" t="s">
        <v>120</v>
      </c>
      <c r="C24" s="159" t="s">
        <v>119</v>
      </c>
      <c r="D24" s="158">
        <v>70</v>
      </c>
      <c r="E24" s="160">
        <f>D24</f>
        <v>70</v>
      </c>
      <c r="F24" s="161">
        <v>30</v>
      </c>
      <c r="G24" s="162"/>
      <c r="H24" s="162"/>
      <c r="I24" s="162" t="e">
        <f>$E24*$F24*МОП!$I$23</f>
        <v>#REF!</v>
      </c>
      <c r="J24" s="162" t="e">
        <f>$E24*$F24*МОП!$I$24</f>
        <v>#REF!</v>
      </c>
      <c r="K24" s="162" t="e">
        <f>$E24*$F24*МОП!$I$25</f>
        <v>#REF!</v>
      </c>
    </row>
    <row r="25" spans="1:11" s="163" customFormat="1" ht="12" customHeight="1">
      <c r="A25" s="158">
        <v>10</v>
      </c>
      <c r="B25" s="158" t="s">
        <v>271</v>
      </c>
      <c r="C25" s="159" t="s">
        <v>119</v>
      </c>
      <c r="D25" s="158">
        <v>1</v>
      </c>
      <c r="E25" s="160">
        <f>D25</f>
        <v>1</v>
      </c>
      <c r="F25" s="161">
        <v>200</v>
      </c>
      <c r="G25" s="162"/>
      <c r="H25" s="162"/>
      <c r="I25" s="162" t="e">
        <f>$E25*$F25*МОП!$I$23</f>
        <v>#REF!</v>
      </c>
      <c r="J25" s="162" t="e">
        <f>$E25*$F25*МОП!$I$24</f>
        <v>#REF!</v>
      </c>
      <c r="K25" s="162" t="e">
        <f>$E25*$F25*МОП!$I$25</f>
        <v>#REF!</v>
      </c>
    </row>
    <row r="26" spans="1:11" s="65" customFormat="1" ht="12" customHeight="1">
      <c r="A26" s="123">
        <v>11</v>
      </c>
      <c r="B26" s="123" t="s">
        <v>121</v>
      </c>
      <c r="C26" s="150" t="s">
        <v>122</v>
      </c>
      <c r="D26" s="123">
        <v>1</v>
      </c>
      <c r="E26" s="129">
        <f>D26/2</f>
        <v>0.5</v>
      </c>
      <c r="F26" s="136">
        <v>2500</v>
      </c>
      <c r="G26" s="155" t="e">
        <f>$E26*$F26*МОП!$I$16</f>
        <v>#REF!</v>
      </c>
      <c r="H26" s="155" t="e">
        <f>$E26*$F26*МОП!$I$19</f>
        <v>#REF!</v>
      </c>
      <c r="I26" s="155" t="e">
        <f>$E26*$F26*МОП!I21</f>
        <v>#REF!</v>
      </c>
      <c r="J26" s="162" t="e">
        <f>$E26*$F26*МОП!$I$24</f>
        <v>#REF!</v>
      </c>
      <c r="K26" s="162" t="e">
        <f>$E26*$F26*МОП!$I$25</f>
        <v>#REF!</v>
      </c>
    </row>
    <row r="27" spans="1:11" s="65" customFormat="1" ht="12.75">
      <c r="A27" s="123"/>
      <c r="B27" s="134" t="s">
        <v>253</v>
      </c>
      <c r="C27" s="130"/>
      <c r="D27" s="130"/>
      <c r="E27" s="130"/>
      <c r="F27" s="130"/>
      <c r="G27" s="135" t="e">
        <f>SUM(G16:G26)</f>
        <v>#REF!</v>
      </c>
      <c r="H27" s="135" t="e">
        <f>SUM(H16:H26)</f>
        <v>#REF!</v>
      </c>
      <c r="I27" s="132" t="e">
        <f>SUM(I16:I26)</f>
        <v>#REF!</v>
      </c>
      <c r="J27" s="400" t="e">
        <f>SUM(J16:J26)</f>
        <v>#REF!</v>
      </c>
      <c r="K27" s="135" t="e">
        <f>SUM(K16:K26)</f>
        <v>#REF!</v>
      </c>
    </row>
    <row r="28" spans="1:11" s="65" customFormat="1" ht="12.75">
      <c r="A28" s="401"/>
      <c r="B28" s="402"/>
      <c r="C28" s="403"/>
      <c r="D28" s="403"/>
      <c r="E28" s="403"/>
      <c r="F28" s="403"/>
      <c r="G28" s="404"/>
      <c r="H28" s="404"/>
      <c r="I28" s="405"/>
      <c r="J28" s="405"/>
      <c r="K28" s="405"/>
    </row>
    <row r="29" spans="1:10" s="137" customFormat="1" ht="14.25" customHeight="1">
      <c r="A29" s="748" t="s">
        <v>91</v>
      </c>
      <c r="B29" s="749"/>
      <c r="C29" s="749"/>
      <c r="D29" s="749"/>
      <c r="E29" s="749"/>
      <c r="F29" s="749"/>
      <c r="G29" s="749"/>
      <c r="H29" s="750"/>
      <c r="I29" s="397"/>
      <c r="J29" s="397"/>
    </row>
    <row r="30" spans="1:10" s="137" customFormat="1" ht="13.5" customHeight="1">
      <c r="A30" s="742" t="s">
        <v>205</v>
      </c>
      <c r="B30" s="743"/>
      <c r="C30" s="743"/>
      <c r="D30" s="743"/>
      <c r="E30" s="743"/>
      <c r="F30" s="743"/>
      <c r="G30" s="743"/>
      <c r="H30" s="744"/>
      <c r="I30" s="398"/>
      <c r="J30" s="399"/>
    </row>
    <row r="31" spans="1:8" s="122" customFormat="1" ht="40.5" customHeight="1">
      <c r="A31" s="113" t="s">
        <v>61</v>
      </c>
      <c r="B31" s="113" t="s">
        <v>54</v>
      </c>
      <c r="C31" s="113" t="s">
        <v>56</v>
      </c>
      <c r="D31" s="113" t="s">
        <v>19</v>
      </c>
      <c r="E31" s="113" t="s">
        <v>78</v>
      </c>
      <c r="F31" s="107" t="s">
        <v>314</v>
      </c>
      <c r="G31" s="113" t="s">
        <v>55</v>
      </c>
      <c r="H31" s="145" t="s">
        <v>57</v>
      </c>
    </row>
    <row r="32" spans="1:8" ht="12.75">
      <c r="A32" s="146">
        <v>1</v>
      </c>
      <c r="B32" s="141" t="s">
        <v>16</v>
      </c>
      <c r="C32" s="147" t="s">
        <v>131</v>
      </c>
      <c r="D32" s="141">
        <v>0.007</v>
      </c>
      <c r="E32" s="141">
        <f>ТО!$E$11</f>
        <v>0</v>
      </c>
      <c r="F32" s="141">
        <f>E32*D32</f>
        <v>0</v>
      </c>
      <c r="G32" s="141">
        <v>3000</v>
      </c>
      <c r="H32" s="141">
        <f>F32*G32</f>
        <v>0</v>
      </c>
    </row>
    <row r="33" spans="1:8" ht="12.75">
      <c r="A33" s="146">
        <v>2</v>
      </c>
      <c r="B33" s="141" t="s">
        <v>17</v>
      </c>
      <c r="C33" s="147" t="s">
        <v>290</v>
      </c>
      <c r="D33" s="141">
        <v>1</v>
      </c>
      <c r="E33" s="141">
        <f>ТО!$E$11</f>
        <v>0</v>
      </c>
      <c r="F33" s="141">
        <f>E33*D33</f>
        <v>0</v>
      </c>
      <c r="G33" s="141">
        <v>20</v>
      </c>
      <c r="H33" s="141">
        <f>F33*G33</f>
        <v>0</v>
      </c>
    </row>
    <row r="34" spans="1:8" ht="12.75">
      <c r="A34" s="146">
        <v>2</v>
      </c>
      <c r="B34" s="141" t="s">
        <v>18</v>
      </c>
      <c r="C34" s="147" t="s">
        <v>36</v>
      </c>
      <c r="D34" s="141">
        <v>0.008</v>
      </c>
      <c r="E34" s="141">
        <f>ТО!$E$11</f>
        <v>0</v>
      </c>
      <c r="F34" s="141">
        <f>D34*E34</f>
        <v>0</v>
      </c>
      <c r="G34" s="141">
        <v>4000</v>
      </c>
      <c r="H34" s="141">
        <f>F34*G34</f>
        <v>0</v>
      </c>
    </row>
    <row r="35" spans="1:8" ht="12.75">
      <c r="A35" s="395">
        <v>3</v>
      </c>
      <c r="B35" s="395" t="s">
        <v>104</v>
      </c>
      <c r="C35" s="396"/>
      <c r="D35" s="396"/>
      <c r="E35" s="396"/>
      <c r="F35" s="396"/>
      <c r="G35" s="396"/>
      <c r="H35" s="395">
        <f>SUM(H32:H34)</f>
        <v>0</v>
      </c>
    </row>
    <row r="36" spans="1:8" ht="12.75">
      <c r="A36" s="406"/>
      <c r="B36" s="293"/>
      <c r="C36" s="389"/>
      <c r="D36" s="389"/>
      <c r="E36" s="389"/>
      <c r="F36" s="389"/>
      <c r="G36" s="389"/>
      <c r="H36" s="293"/>
    </row>
    <row r="37" spans="1:10" s="138" customFormat="1" ht="14.25" customHeight="1">
      <c r="A37" s="742" t="s">
        <v>307</v>
      </c>
      <c r="B37" s="743"/>
      <c r="C37" s="743"/>
      <c r="D37" s="743"/>
      <c r="E37" s="743"/>
      <c r="F37" s="743"/>
      <c r="G37" s="743"/>
      <c r="H37" s="743"/>
      <c r="I37" s="743"/>
      <c r="J37" s="744"/>
    </row>
    <row r="38" spans="1:10" s="122" customFormat="1" ht="12" customHeight="1">
      <c r="A38" s="697" t="s">
        <v>111</v>
      </c>
      <c r="B38" s="697" t="s">
        <v>48</v>
      </c>
      <c r="C38" s="697" t="s">
        <v>105</v>
      </c>
      <c r="D38" s="736" t="s">
        <v>38</v>
      </c>
      <c r="E38" s="737"/>
      <c r="F38" s="746" t="s">
        <v>50</v>
      </c>
      <c r="G38" s="747"/>
      <c r="H38" s="697" t="s">
        <v>314</v>
      </c>
      <c r="I38" s="697" t="s">
        <v>52</v>
      </c>
      <c r="J38" s="697" t="s">
        <v>53</v>
      </c>
    </row>
    <row r="39" spans="1:10" s="122" customFormat="1" ht="63.75">
      <c r="A39" s="732"/>
      <c r="B39" s="732"/>
      <c r="C39" s="732"/>
      <c r="D39" s="113" t="s">
        <v>49</v>
      </c>
      <c r="E39" s="113" t="s">
        <v>51</v>
      </c>
      <c r="F39" s="210" t="s">
        <v>315</v>
      </c>
      <c r="G39" s="210" t="s">
        <v>316</v>
      </c>
      <c r="H39" s="732"/>
      <c r="I39" s="732"/>
      <c r="J39" s="732"/>
    </row>
    <row r="40" spans="1:10" ht="12.75">
      <c r="A40" s="139">
        <v>1</v>
      </c>
      <c r="B40" s="139" t="s">
        <v>47</v>
      </c>
      <c r="C40" s="205" t="s">
        <v>39</v>
      </c>
      <c r="D40" s="139">
        <v>0.012</v>
      </c>
      <c r="E40" s="139"/>
      <c r="F40" s="211">
        <v>2</v>
      </c>
      <c r="G40" s="212"/>
      <c r="H40" s="141">
        <f>D40*F40+E40*G40</f>
        <v>0.024</v>
      </c>
      <c r="I40" s="140">
        <v>50</v>
      </c>
      <c r="J40" s="140">
        <f aca="true" t="shared" si="0" ref="J40:J45">H40*I40</f>
        <v>1.2</v>
      </c>
    </row>
    <row r="41" spans="1:10" ht="12.75">
      <c r="A41" s="139">
        <v>2</v>
      </c>
      <c r="B41" s="139" t="s">
        <v>46</v>
      </c>
      <c r="C41" s="205" t="s">
        <v>39</v>
      </c>
      <c r="D41" s="139">
        <v>0.012</v>
      </c>
      <c r="E41" s="139"/>
      <c r="F41" s="211">
        <v>2</v>
      </c>
      <c r="G41" s="212"/>
      <c r="H41" s="141">
        <f aca="true" t="shared" si="1" ref="H41:H46">D41*F41+E41*G41</f>
        <v>0.024</v>
      </c>
      <c r="I41" s="140">
        <v>45</v>
      </c>
      <c r="J41" s="140">
        <f t="shared" si="0"/>
        <v>1.08</v>
      </c>
    </row>
    <row r="42" spans="1:10" ht="12.75">
      <c r="A42" s="139">
        <v>3</v>
      </c>
      <c r="B42" s="139" t="s">
        <v>45</v>
      </c>
      <c r="C42" s="205" t="s">
        <v>39</v>
      </c>
      <c r="D42" s="139">
        <v>0.024</v>
      </c>
      <c r="E42" s="139"/>
      <c r="F42" s="211">
        <v>2</v>
      </c>
      <c r="G42" s="212"/>
      <c r="H42" s="141">
        <f t="shared" si="1"/>
        <v>0.048</v>
      </c>
      <c r="I42" s="140">
        <v>80</v>
      </c>
      <c r="J42" s="140">
        <f t="shared" si="0"/>
        <v>3.84</v>
      </c>
    </row>
    <row r="43" spans="1:10" ht="25.5">
      <c r="A43" s="141">
        <v>4</v>
      </c>
      <c r="B43" s="139" t="s">
        <v>43</v>
      </c>
      <c r="C43" s="205" t="s">
        <v>44</v>
      </c>
      <c r="D43" s="139"/>
      <c r="E43" s="142">
        <v>0.12</v>
      </c>
      <c r="F43" s="213"/>
      <c r="G43" s="212">
        <v>40</v>
      </c>
      <c r="H43" s="141">
        <f t="shared" si="1"/>
        <v>4.8</v>
      </c>
      <c r="I43" s="140">
        <v>5</v>
      </c>
      <c r="J43" s="140">
        <f t="shared" si="0"/>
        <v>24</v>
      </c>
    </row>
    <row r="44" spans="1:10" ht="12.75">
      <c r="A44" s="139">
        <v>5</v>
      </c>
      <c r="B44" s="139" t="s">
        <v>42</v>
      </c>
      <c r="C44" s="205" t="s">
        <v>39</v>
      </c>
      <c r="D44" s="139"/>
      <c r="E44" s="139">
        <v>0.308</v>
      </c>
      <c r="F44" s="211"/>
      <c r="G44" s="212">
        <v>40</v>
      </c>
      <c r="H44" s="141">
        <f t="shared" si="1"/>
        <v>12.32</v>
      </c>
      <c r="I44" s="140">
        <v>45</v>
      </c>
      <c r="J44" s="140">
        <f t="shared" si="0"/>
        <v>554.4</v>
      </c>
    </row>
    <row r="45" spans="1:10" ht="12.75">
      <c r="A45" s="141">
        <v>6</v>
      </c>
      <c r="B45" s="139" t="s">
        <v>40</v>
      </c>
      <c r="C45" s="205" t="s">
        <v>41</v>
      </c>
      <c r="D45" s="139">
        <v>0.08</v>
      </c>
      <c r="E45" s="139">
        <v>0.018</v>
      </c>
      <c r="F45" s="211"/>
      <c r="G45" s="212">
        <v>40</v>
      </c>
      <c r="H45" s="141">
        <f t="shared" si="1"/>
        <v>0.72</v>
      </c>
      <c r="I45" s="140">
        <v>8.6</v>
      </c>
      <c r="J45" s="140">
        <f t="shared" si="0"/>
        <v>6.191999999999999</v>
      </c>
    </row>
    <row r="46" spans="1:10" ht="12.75">
      <c r="A46" s="139">
        <v>7</v>
      </c>
      <c r="B46" s="143" t="s">
        <v>104</v>
      </c>
      <c r="C46" s="147"/>
      <c r="D46" s="141"/>
      <c r="E46" s="141"/>
      <c r="F46" s="212"/>
      <c r="G46" s="212"/>
      <c r="H46" s="146">
        <f t="shared" si="1"/>
        <v>0</v>
      </c>
      <c r="I46" s="141"/>
      <c r="J46" s="257">
        <f>SUM(J40:J45)</f>
        <v>590.712</v>
      </c>
    </row>
    <row r="47" spans="1:8" s="138" customFormat="1" ht="15.75" customHeight="1">
      <c r="A47" s="176" t="s">
        <v>29</v>
      </c>
      <c r="B47" s="177"/>
      <c r="C47" s="177"/>
      <c r="D47" s="177"/>
      <c r="E47" s="177"/>
      <c r="F47" s="177"/>
      <c r="G47" s="177"/>
      <c r="H47" s="178"/>
    </row>
    <row r="48" spans="1:10" ht="63.75">
      <c r="A48" s="113" t="s">
        <v>61</v>
      </c>
      <c r="B48" s="113" t="s">
        <v>54</v>
      </c>
      <c r="C48" s="113" t="s">
        <v>56</v>
      </c>
      <c r="D48" s="113" t="s">
        <v>28</v>
      </c>
      <c r="E48" s="113" t="s">
        <v>78</v>
      </c>
      <c r="F48" s="107" t="s">
        <v>314</v>
      </c>
      <c r="G48" s="113" t="s">
        <v>55</v>
      </c>
      <c r="H48" s="145" t="s">
        <v>57</v>
      </c>
      <c r="I48" s="63"/>
      <c r="J48" s="280"/>
    </row>
    <row r="49" spans="1:10" ht="15.75">
      <c r="A49" s="146">
        <v>1</v>
      </c>
      <c r="B49" s="141" t="s">
        <v>40</v>
      </c>
      <c r="C49" s="147" t="s">
        <v>36</v>
      </c>
      <c r="D49" s="141">
        <v>0.06</v>
      </c>
      <c r="E49" s="333" t="e">
        <f>ТО!E13</f>
        <v>#REF!</v>
      </c>
      <c r="F49" s="141" t="e">
        <f>E49*D49</f>
        <v>#REF!</v>
      </c>
      <c r="G49" s="141">
        <v>8</v>
      </c>
      <c r="H49" s="257" t="e">
        <f>F49*G49</f>
        <v>#REF!</v>
      </c>
      <c r="I49" s="63"/>
      <c r="J49" s="257" t="e">
        <f>H49+J46</f>
        <v>#REF!</v>
      </c>
    </row>
    <row r="50" spans="1:8" s="138" customFormat="1" ht="15.75" customHeight="1">
      <c r="A50" s="176" t="s">
        <v>207</v>
      </c>
      <c r="B50" s="177"/>
      <c r="C50" s="177"/>
      <c r="D50" s="177"/>
      <c r="E50" s="177"/>
      <c r="F50" s="177"/>
      <c r="G50" s="177"/>
      <c r="H50" s="178"/>
    </row>
    <row r="51" spans="1:8" s="122" customFormat="1" ht="40.5" customHeight="1">
      <c r="A51" s="113" t="s">
        <v>61</v>
      </c>
      <c r="B51" s="113" t="s">
        <v>54</v>
      </c>
      <c r="C51" s="113" t="s">
        <v>56</v>
      </c>
      <c r="D51" s="113" t="s">
        <v>62</v>
      </c>
      <c r="E51" s="113" t="s">
        <v>78</v>
      </c>
      <c r="F51" s="107" t="s">
        <v>314</v>
      </c>
      <c r="G51" s="113" t="s">
        <v>55</v>
      </c>
      <c r="H51" s="145" t="s">
        <v>57</v>
      </c>
    </row>
    <row r="52" spans="1:8" ht="15.75">
      <c r="A52" s="146">
        <v>1</v>
      </c>
      <c r="B52" s="141" t="s">
        <v>37</v>
      </c>
      <c r="C52" s="147" t="s">
        <v>58</v>
      </c>
      <c r="D52" s="141">
        <v>1.08</v>
      </c>
      <c r="E52" s="148" t="e">
        <f>ТО!E22</f>
        <v>#REF!</v>
      </c>
      <c r="F52" s="141" t="e">
        <f>E52*D52</f>
        <v>#REF!</v>
      </c>
      <c r="G52" s="141">
        <v>200</v>
      </c>
      <c r="H52" s="141" t="e">
        <f>F52*G52</f>
        <v>#REF!</v>
      </c>
    </row>
    <row r="53" spans="1:8" ht="15.75">
      <c r="A53" s="146">
        <v>2</v>
      </c>
      <c r="B53" s="141" t="s">
        <v>59</v>
      </c>
      <c r="C53" s="147" t="s">
        <v>60</v>
      </c>
      <c r="D53" s="141">
        <v>1.02</v>
      </c>
      <c r="E53" s="148" t="e">
        <f>E52*4</f>
        <v>#REF!</v>
      </c>
      <c r="F53" s="141" t="e">
        <f>D53*E53</f>
        <v>#REF!</v>
      </c>
      <c r="G53" s="141">
        <v>10</v>
      </c>
      <c r="H53" s="141" t="e">
        <f>F53*G53</f>
        <v>#REF!</v>
      </c>
    </row>
    <row r="54" spans="1:8" ht="12.75">
      <c r="A54" s="146">
        <v>3</v>
      </c>
      <c r="B54" s="146" t="s">
        <v>104</v>
      </c>
      <c r="C54" s="141"/>
      <c r="D54" s="141"/>
      <c r="E54" s="141"/>
      <c r="F54" s="141"/>
      <c r="G54" s="141"/>
      <c r="H54" s="146" t="e">
        <f>SUM(H52:H53)</f>
        <v>#REF!</v>
      </c>
    </row>
    <row r="55" spans="1:8" ht="28.5" customHeight="1">
      <c r="A55" s="742" t="s">
        <v>27</v>
      </c>
      <c r="B55" s="743"/>
      <c r="C55" s="743"/>
      <c r="D55" s="743"/>
      <c r="E55" s="743"/>
      <c r="F55" s="743"/>
      <c r="G55" s="743"/>
      <c r="H55" s="744"/>
    </row>
    <row r="56" spans="1:8" ht="12.75" customHeight="1">
      <c r="A56" s="258" t="s">
        <v>64</v>
      </c>
      <c r="B56" s="259"/>
      <c r="C56" s="259"/>
      <c r="D56" s="259"/>
      <c r="E56" s="259"/>
      <c r="F56" s="259"/>
      <c r="G56" s="259"/>
      <c r="H56" s="260"/>
    </row>
    <row r="57" spans="1:8" s="122" customFormat="1" ht="39.75" customHeight="1">
      <c r="A57" s="113" t="s">
        <v>61</v>
      </c>
      <c r="B57" s="113" t="s">
        <v>48</v>
      </c>
      <c r="C57" s="113" t="s">
        <v>105</v>
      </c>
      <c r="D57" s="113" t="s">
        <v>14</v>
      </c>
      <c r="E57" s="214" t="s">
        <v>78</v>
      </c>
      <c r="F57" s="107" t="s">
        <v>314</v>
      </c>
      <c r="G57" s="113" t="s">
        <v>55</v>
      </c>
      <c r="H57" s="145" t="s">
        <v>57</v>
      </c>
    </row>
    <row r="58" spans="1:8" ht="12.75" customHeight="1">
      <c r="A58" s="141">
        <v>1</v>
      </c>
      <c r="B58" s="139" t="s">
        <v>68</v>
      </c>
      <c r="C58" s="139" t="s">
        <v>65</v>
      </c>
      <c r="D58" s="139">
        <v>8</v>
      </c>
      <c r="E58" s="139" t="e">
        <f>ТО!$E$24</f>
        <v>#REF!</v>
      </c>
      <c r="F58" s="141" t="e">
        <f>E58*D58</f>
        <v>#REF!</v>
      </c>
      <c r="G58" s="140">
        <v>20</v>
      </c>
      <c r="H58" s="140" t="e">
        <f>F58*G58</f>
        <v>#REF!</v>
      </c>
    </row>
    <row r="59" spans="1:8" ht="12.75" customHeight="1">
      <c r="A59" s="141">
        <v>2</v>
      </c>
      <c r="B59" s="139" t="s">
        <v>66</v>
      </c>
      <c r="C59" s="139" t="s">
        <v>41</v>
      </c>
      <c r="D59" s="139">
        <v>0.02</v>
      </c>
      <c r="E59" s="139" t="e">
        <f>ТО!$E$24</f>
        <v>#REF!</v>
      </c>
      <c r="F59" s="141" t="e">
        <f>E59*D59</f>
        <v>#REF!</v>
      </c>
      <c r="G59" s="141">
        <v>250</v>
      </c>
      <c r="H59" s="140" t="e">
        <f>F59*G59</f>
        <v>#REF!</v>
      </c>
    </row>
    <row r="60" spans="1:8" ht="12.75" customHeight="1">
      <c r="A60" s="141">
        <v>3</v>
      </c>
      <c r="B60" s="139" t="s">
        <v>67</v>
      </c>
      <c r="C60" s="139" t="s">
        <v>41</v>
      </c>
      <c r="D60" s="139">
        <v>0.013</v>
      </c>
      <c r="E60" s="139" t="e">
        <f>ТО!$E$24</f>
        <v>#REF!</v>
      </c>
      <c r="F60" s="141" t="e">
        <f>E60*D60</f>
        <v>#REF!</v>
      </c>
      <c r="G60" s="141">
        <v>250</v>
      </c>
      <c r="H60" s="140" t="e">
        <f>F60*G60</f>
        <v>#REF!</v>
      </c>
    </row>
    <row r="61" spans="1:8" ht="12.75" customHeight="1">
      <c r="A61" s="141">
        <v>4</v>
      </c>
      <c r="B61" s="146" t="s">
        <v>104</v>
      </c>
      <c r="C61" s="141"/>
      <c r="D61" s="141"/>
      <c r="E61" s="141"/>
      <c r="F61" s="141"/>
      <c r="G61" s="141"/>
      <c r="H61" s="144" t="e">
        <f>SUM(H58:H60)</f>
        <v>#REF!</v>
      </c>
    </row>
    <row r="62" spans="1:8" ht="12.75" customHeight="1">
      <c r="A62" s="179" t="s">
        <v>69</v>
      </c>
      <c r="B62" s="180"/>
      <c r="C62" s="180"/>
      <c r="D62" s="180"/>
      <c r="E62" s="180"/>
      <c r="F62" s="180"/>
      <c r="G62" s="180"/>
      <c r="H62" s="180"/>
    </row>
    <row r="63" spans="1:8" s="122" customFormat="1" ht="48.75" customHeight="1">
      <c r="A63" s="113" t="s">
        <v>61</v>
      </c>
      <c r="B63" s="113" t="s">
        <v>48</v>
      </c>
      <c r="C63" s="113" t="s">
        <v>105</v>
      </c>
      <c r="D63" s="113" t="s">
        <v>22</v>
      </c>
      <c r="E63" s="214" t="s">
        <v>78</v>
      </c>
      <c r="F63" s="107" t="s">
        <v>314</v>
      </c>
      <c r="G63" s="113" t="s">
        <v>55</v>
      </c>
      <c r="H63" s="145" t="s">
        <v>57</v>
      </c>
    </row>
    <row r="64" spans="1:8" ht="12.75" customHeight="1">
      <c r="A64" s="141">
        <v>1</v>
      </c>
      <c r="B64" s="139" t="s">
        <v>73</v>
      </c>
      <c r="C64" s="139" t="s">
        <v>70</v>
      </c>
      <c r="D64" s="139">
        <v>0.002</v>
      </c>
      <c r="E64" s="139" t="e">
        <f>ТО!$E$25</f>
        <v>#REF!</v>
      </c>
      <c r="F64" s="141" t="e">
        <f>E64*D64</f>
        <v>#REF!</v>
      </c>
      <c r="G64" s="140">
        <v>3000</v>
      </c>
      <c r="H64" s="140" t="e">
        <f>F64*G64</f>
        <v>#REF!</v>
      </c>
    </row>
    <row r="65" spans="1:8" ht="12.75" customHeight="1">
      <c r="A65" s="141">
        <v>2</v>
      </c>
      <c r="B65" s="139" t="s">
        <v>71</v>
      </c>
      <c r="C65" s="139" t="s">
        <v>72</v>
      </c>
      <c r="D65" s="139">
        <v>0.02</v>
      </c>
      <c r="E65" s="139" t="e">
        <f>ТО!$E$25</f>
        <v>#REF!</v>
      </c>
      <c r="F65" s="141" t="e">
        <f>E65*D65</f>
        <v>#REF!</v>
      </c>
      <c r="G65" s="140">
        <v>50</v>
      </c>
      <c r="H65" s="140" t="e">
        <f>F65*G65</f>
        <v>#REF!</v>
      </c>
    </row>
    <row r="66" spans="1:8" ht="12.75" customHeight="1">
      <c r="A66" s="141">
        <v>3</v>
      </c>
      <c r="B66" s="139" t="s">
        <v>24</v>
      </c>
      <c r="C66" s="139" t="s">
        <v>290</v>
      </c>
      <c r="D66" s="139">
        <v>1</v>
      </c>
      <c r="E66" s="139" t="e">
        <f>ТО!$E$26</f>
        <v>#REF!</v>
      </c>
      <c r="F66" s="141" t="e">
        <f>E66*D66</f>
        <v>#REF!</v>
      </c>
      <c r="G66" s="140">
        <v>70</v>
      </c>
      <c r="H66" s="140" t="e">
        <f>F66*G66</f>
        <v>#REF!</v>
      </c>
    </row>
    <row r="67" spans="1:8" ht="12.75" customHeight="1">
      <c r="A67" s="141">
        <v>4</v>
      </c>
      <c r="B67" s="139" t="s">
        <v>25</v>
      </c>
      <c r="C67" s="139" t="s">
        <v>23</v>
      </c>
      <c r="D67" s="139">
        <v>0.018</v>
      </c>
      <c r="E67" s="139" t="e">
        <f>ТО!$E$26</f>
        <v>#REF!</v>
      </c>
      <c r="F67" s="141" t="e">
        <f>E67*D67</f>
        <v>#REF!</v>
      </c>
      <c r="G67" s="140">
        <v>70</v>
      </c>
      <c r="H67" s="140" t="e">
        <f>F67*G67</f>
        <v>#REF!</v>
      </c>
    </row>
    <row r="68" spans="1:8" ht="12.75" customHeight="1">
      <c r="A68" s="141"/>
      <c r="B68" s="143" t="s">
        <v>104</v>
      </c>
      <c r="C68" s="141"/>
      <c r="D68" s="141"/>
      <c r="E68" s="141"/>
      <c r="F68" s="141"/>
      <c r="G68" s="141"/>
      <c r="H68" s="144" t="e">
        <f>SUM(H64:H67)</f>
        <v>#REF!</v>
      </c>
    </row>
    <row r="69" spans="1:8" ht="12.75" customHeight="1">
      <c r="A69" s="254"/>
      <c r="B69" s="255"/>
      <c r="C69" s="256"/>
      <c r="D69" s="256"/>
      <c r="E69" s="256"/>
      <c r="F69" s="256"/>
      <c r="G69" s="256"/>
      <c r="H69" s="257" t="e">
        <f>H61+H68</f>
        <v>#REF!</v>
      </c>
    </row>
    <row r="70" spans="1:8" ht="12.75" customHeight="1">
      <c r="A70" s="741" t="s">
        <v>213</v>
      </c>
      <c r="B70" s="741"/>
      <c r="C70" s="741"/>
      <c r="D70" s="741"/>
      <c r="E70" s="741"/>
      <c r="F70" s="741"/>
      <c r="G70" s="741"/>
      <c r="H70" s="741"/>
    </row>
    <row r="71" spans="1:8" ht="12.75" customHeight="1">
      <c r="A71" s="141">
        <v>1</v>
      </c>
      <c r="B71" s="139" t="s">
        <v>130</v>
      </c>
      <c r="C71" s="139" t="s">
        <v>131</v>
      </c>
      <c r="D71" s="139">
        <v>0.17</v>
      </c>
      <c r="E71" s="139" t="e">
        <f>ТО!$E$27</f>
        <v>#REF!</v>
      </c>
      <c r="F71" s="141" t="e">
        <f>E71*D71/100</f>
        <v>#REF!</v>
      </c>
      <c r="G71" s="141">
        <v>1500</v>
      </c>
      <c r="H71" s="140" t="e">
        <f>F71*G71</f>
        <v>#REF!</v>
      </c>
    </row>
    <row r="72" spans="1:8" ht="12.75" customHeight="1">
      <c r="A72" s="141">
        <v>2</v>
      </c>
      <c r="B72" s="139" t="s">
        <v>63</v>
      </c>
      <c r="C72" s="139" t="s">
        <v>132</v>
      </c>
      <c r="D72" s="139">
        <v>0.03</v>
      </c>
      <c r="E72" s="139" t="e">
        <f>ТО!$E$27</f>
        <v>#REF!</v>
      </c>
      <c r="F72" s="141" t="e">
        <f>E72*D72/100</f>
        <v>#REF!</v>
      </c>
      <c r="G72" s="141">
        <v>2500</v>
      </c>
      <c r="H72" s="140" t="e">
        <f>F72*G72</f>
        <v>#REF!</v>
      </c>
    </row>
    <row r="73" spans="1:8" ht="12.75" customHeight="1">
      <c r="A73" s="141">
        <v>3</v>
      </c>
      <c r="B73" s="146" t="s">
        <v>79</v>
      </c>
      <c r="C73" s="141"/>
      <c r="D73" s="141"/>
      <c r="E73" s="141"/>
      <c r="F73" s="141"/>
      <c r="G73" s="141"/>
      <c r="H73" s="144" t="e">
        <f>SUM(H71:H72)</f>
        <v>#REF!</v>
      </c>
    </row>
    <row r="74" spans="1:8" ht="12.75" customHeight="1">
      <c r="A74" s="254"/>
      <c r="B74" s="408"/>
      <c r="C74" s="256"/>
      <c r="D74" s="256"/>
      <c r="E74" s="256"/>
      <c r="F74" s="256"/>
      <c r="G74" s="256"/>
      <c r="H74" s="409"/>
    </row>
    <row r="75" spans="1:8" ht="14.25" customHeight="1">
      <c r="A75" s="733" t="s">
        <v>92</v>
      </c>
      <c r="B75" s="734"/>
      <c r="C75" s="734"/>
      <c r="D75" s="734"/>
      <c r="E75" s="734"/>
      <c r="F75" s="734"/>
      <c r="G75" s="734"/>
      <c r="H75" s="735"/>
    </row>
    <row r="76" ht="13.5">
      <c r="A76" s="138" t="s">
        <v>309</v>
      </c>
    </row>
    <row r="77" spans="1:8" s="122" customFormat="1" ht="40.5" customHeight="1">
      <c r="A77" s="113" t="s">
        <v>61</v>
      </c>
      <c r="B77" s="113" t="s">
        <v>48</v>
      </c>
      <c r="C77" s="113" t="s">
        <v>105</v>
      </c>
      <c r="D77" s="113" t="s">
        <v>134</v>
      </c>
      <c r="E77" s="113" t="s">
        <v>78</v>
      </c>
      <c r="F77" s="107" t="s">
        <v>314</v>
      </c>
      <c r="G77" s="113" t="s">
        <v>55</v>
      </c>
      <c r="H77" s="145" t="s">
        <v>57</v>
      </c>
    </row>
    <row r="78" spans="1:8" ht="12.75">
      <c r="A78" s="141">
        <v>1</v>
      </c>
      <c r="B78" s="139" t="s">
        <v>135</v>
      </c>
      <c r="C78" s="139" t="s">
        <v>133</v>
      </c>
      <c r="D78" s="139">
        <v>0.2</v>
      </c>
      <c r="E78" s="141" t="e">
        <f>ТО!$E$32</f>
        <v>#REF!</v>
      </c>
      <c r="F78" s="141" t="e">
        <f>E78*D78/100</f>
        <v>#REF!</v>
      </c>
      <c r="G78" s="141">
        <v>100</v>
      </c>
      <c r="H78" s="140" t="e">
        <f>F78*G78</f>
        <v>#REF!</v>
      </c>
    </row>
    <row r="79" spans="1:8" ht="12.75">
      <c r="A79" s="141">
        <v>2</v>
      </c>
      <c r="B79" s="139" t="s">
        <v>136</v>
      </c>
      <c r="C79" s="139" t="s">
        <v>133</v>
      </c>
      <c r="D79" s="139">
        <v>5</v>
      </c>
      <c r="E79" s="141" t="e">
        <f>ТО!$E$32</f>
        <v>#REF!</v>
      </c>
      <c r="F79" s="141" t="e">
        <f>E79*D79/100</f>
        <v>#REF!</v>
      </c>
      <c r="G79" s="149">
        <v>50</v>
      </c>
      <c r="H79" s="140" t="e">
        <f>F79*G79</f>
        <v>#REF!</v>
      </c>
    </row>
    <row r="80" spans="1:8" ht="12.75">
      <c r="A80" s="141">
        <v>3</v>
      </c>
      <c r="B80" s="143" t="s">
        <v>104</v>
      </c>
      <c r="C80" s="141"/>
      <c r="D80" s="141"/>
      <c r="E80" s="141"/>
      <c r="F80" s="141"/>
      <c r="G80" s="141"/>
      <c r="H80" s="144" t="e">
        <f>SUM(H78:H79)</f>
        <v>#REF!</v>
      </c>
    </row>
    <row r="82" spans="1:8" ht="12.75">
      <c r="A82" s="619"/>
      <c r="B82" s="620" t="s">
        <v>30</v>
      </c>
      <c r="C82" s="621"/>
      <c r="D82" s="621"/>
      <c r="E82" s="621"/>
      <c r="F82" s="621"/>
      <c r="G82" s="621"/>
      <c r="H82" s="622"/>
    </row>
    <row r="83" spans="2:8" ht="13.5">
      <c r="B83" s="617" t="s">
        <v>386</v>
      </c>
      <c r="C83" s="618"/>
      <c r="D83" s="618"/>
      <c r="E83" s="618"/>
      <c r="F83" s="618"/>
      <c r="G83" s="618"/>
      <c r="H83" s="618"/>
    </row>
    <row r="84" spans="2:8" ht="51">
      <c r="B84" s="251"/>
      <c r="C84" s="616" t="s">
        <v>105</v>
      </c>
      <c r="D84" s="616" t="s">
        <v>402</v>
      </c>
      <c r="E84" s="616" t="s">
        <v>78</v>
      </c>
      <c r="F84" s="616" t="s">
        <v>314</v>
      </c>
      <c r="G84" s="616" t="s">
        <v>55</v>
      </c>
      <c r="H84" s="562" t="s">
        <v>57</v>
      </c>
    </row>
    <row r="85" spans="2:8" ht="12.75">
      <c r="B85" s="434" t="s">
        <v>397</v>
      </c>
      <c r="C85" s="141" t="s">
        <v>400</v>
      </c>
      <c r="D85" s="141">
        <v>0.069</v>
      </c>
      <c r="E85" s="141" t="e">
        <f>ТО!$E$41</f>
        <v>#REF!</v>
      </c>
      <c r="F85" s="141" t="e">
        <f>E85*D85/100</f>
        <v>#REF!</v>
      </c>
      <c r="G85" s="141"/>
      <c r="H85" s="140" t="e">
        <f>F85*G85</f>
        <v>#REF!</v>
      </c>
    </row>
    <row r="86" spans="2:8" ht="12.75">
      <c r="B86" s="434" t="s">
        <v>398</v>
      </c>
      <c r="C86" s="141" t="s">
        <v>401</v>
      </c>
      <c r="D86" s="141">
        <v>1.1</v>
      </c>
      <c r="E86" s="141" t="e">
        <f>ТО!$E$41</f>
        <v>#REF!</v>
      </c>
      <c r="F86" s="141" t="e">
        <f>E86*D86/100</f>
        <v>#REF!</v>
      </c>
      <c r="G86" s="141">
        <v>70</v>
      </c>
      <c r="H86" s="140" t="e">
        <f>F86*G86</f>
        <v>#REF!</v>
      </c>
    </row>
    <row r="87" spans="2:8" ht="12.75">
      <c r="B87" s="434" t="s">
        <v>399</v>
      </c>
      <c r="C87" s="141" t="s">
        <v>401</v>
      </c>
      <c r="D87" s="141">
        <v>52</v>
      </c>
      <c r="E87" s="141" t="e">
        <f>ТО!$E$41</f>
        <v>#REF!</v>
      </c>
      <c r="F87" s="141" t="e">
        <f>E87*D87/100</f>
        <v>#REF!</v>
      </c>
      <c r="G87" s="141"/>
      <c r="H87" s="140" t="e">
        <f>F87*G87</f>
        <v>#REF!</v>
      </c>
    </row>
    <row r="88" spans="1:8" ht="12.75">
      <c r="A88" s="141"/>
      <c r="B88" s="143" t="s">
        <v>104</v>
      </c>
      <c r="C88" s="141"/>
      <c r="D88" s="141"/>
      <c r="E88" s="141"/>
      <c r="F88" s="141"/>
      <c r="G88" s="141"/>
      <c r="H88" s="144" t="e">
        <f>SUM(H85:H87)</f>
        <v>#REF!</v>
      </c>
    </row>
    <row r="89" spans="2:8" ht="13.5">
      <c r="B89" s="617" t="s">
        <v>387</v>
      </c>
      <c r="C89" s="618"/>
      <c r="D89" s="618"/>
      <c r="E89" s="618"/>
      <c r="F89" s="618"/>
      <c r="G89" s="618"/>
      <c r="H89" s="618"/>
    </row>
    <row r="90" spans="2:8" ht="63.75">
      <c r="B90" s="251"/>
      <c r="C90" s="616" t="s">
        <v>105</v>
      </c>
      <c r="D90" s="616" t="s">
        <v>407</v>
      </c>
      <c r="E90" s="616" t="s">
        <v>78</v>
      </c>
      <c r="F90" s="616" t="s">
        <v>314</v>
      </c>
      <c r="G90" s="616" t="s">
        <v>55</v>
      </c>
      <c r="H90" s="562" t="s">
        <v>57</v>
      </c>
    </row>
    <row r="91" spans="2:8" ht="12.75">
      <c r="B91" s="605" t="s">
        <v>403</v>
      </c>
      <c r="C91" s="650" t="s">
        <v>58</v>
      </c>
      <c r="D91" s="141">
        <v>2.03</v>
      </c>
      <c r="E91" s="141" t="e">
        <f>ТО!$E$42</f>
        <v>#REF!</v>
      </c>
      <c r="F91" s="141" t="e">
        <f>D91*E91</f>
        <v>#REF!</v>
      </c>
      <c r="G91" s="141">
        <v>16</v>
      </c>
      <c r="H91" s="140" t="e">
        <f>F91*G91</f>
        <v>#REF!</v>
      </c>
    </row>
    <row r="92" spans="2:8" ht="12.75">
      <c r="B92" s="605" t="s">
        <v>404</v>
      </c>
      <c r="C92" s="650" t="s">
        <v>401</v>
      </c>
      <c r="D92" s="141">
        <v>0.002</v>
      </c>
      <c r="E92" s="141" t="e">
        <f>ТО!$E$42</f>
        <v>#REF!</v>
      </c>
      <c r="F92" s="141" t="e">
        <f>D92*E92</f>
        <v>#REF!</v>
      </c>
      <c r="G92" s="141">
        <v>50</v>
      </c>
      <c r="H92" s="140" t="e">
        <f>F92*G92</f>
        <v>#REF!</v>
      </c>
    </row>
    <row r="93" spans="2:8" ht="12.75">
      <c r="B93" s="651" t="s">
        <v>405</v>
      </c>
      <c r="C93" s="650" t="s">
        <v>401</v>
      </c>
      <c r="D93" s="141">
        <v>5.8</v>
      </c>
      <c r="E93" s="141" t="e">
        <f>ТО!$E$42</f>
        <v>#REF!</v>
      </c>
      <c r="F93" s="141" t="e">
        <f>D93*E93</f>
        <v>#REF!</v>
      </c>
      <c r="G93" s="141">
        <v>50</v>
      </c>
      <c r="H93" s="140" t="e">
        <f>F93*G93</f>
        <v>#REF!</v>
      </c>
    </row>
    <row r="94" spans="2:8" ht="12.75">
      <c r="B94" s="651" t="s">
        <v>406</v>
      </c>
      <c r="C94" s="650" t="s">
        <v>36</v>
      </c>
      <c r="D94" s="141">
        <v>0.06</v>
      </c>
      <c r="E94" s="141" t="e">
        <f>ТО!$E$42</f>
        <v>#REF!</v>
      </c>
      <c r="F94" s="141" t="e">
        <f>D94*E94</f>
        <v>#REF!</v>
      </c>
      <c r="G94" s="141">
        <v>600</v>
      </c>
      <c r="H94" s="140" t="e">
        <f>F94*G94</f>
        <v>#REF!</v>
      </c>
    </row>
    <row r="95" spans="1:8" ht="12.75">
      <c r="A95" s="141"/>
      <c r="B95" s="143" t="s">
        <v>104</v>
      </c>
      <c r="C95" s="141"/>
      <c r="D95" s="141"/>
      <c r="E95" s="141"/>
      <c r="F95" s="141"/>
      <c r="G95" s="141"/>
      <c r="H95" s="144" t="e">
        <f>SUM(H91:H94)</f>
        <v>#REF!</v>
      </c>
    </row>
    <row r="96" spans="2:8" ht="13.5">
      <c r="B96" s="617" t="s">
        <v>388</v>
      </c>
      <c r="C96" s="618"/>
      <c r="D96" s="618"/>
      <c r="E96" s="618"/>
      <c r="F96" s="618"/>
      <c r="G96" s="618"/>
      <c r="H96" s="618"/>
    </row>
    <row r="97" spans="2:8" ht="63.75">
      <c r="B97" s="251"/>
      <c r="C97" s="616" t="s">
        <v>105</v>
      </c>
      <c r="D97" s="616" t="s">
        <v>407</v>
      </c>
      <c r="E97" s="616" t="s">
        <v>78</v>
      </c>
      <c r="F97" s="616" t="s">
        <v>314</v>
      </c>
      <c r="G97" s="616" t="s">
        <v>55</v>
      </c>
      <c r="H97" s="562" t="s">
        <v>57</v>
      </c>
    </row>
    <row r="98" spans="2:8" ht="12.75">
      <c r="B98" s="605" t="s">
        <v>408</v>
      </c>
      <c r="C98" s="141" t="s">
        <v>58</v>
      </c>
      <c r="D98" s="141">
        <v>1.32</v>
      </c>
      <c r="E98" s="141" t="e">
        <f>ТО!$E$43</f>
        <v>#REF!</v>
      </c>
      <c r="F98" s="141" t="e">
        <f aca="true" t="shared" si="2" ref="F98:F105">D98*E98</f>
        <v>#REF!</v>
      </c>
      <c r="G98" s="141">
        <v>100</v>
      </c>
      <c r="H98" s="140" t="e">
        <f aca="true" t="shared" si="3" ref="H98:H105">F98*G98</f>
        <v>#REF!</v>
      </c>
    </row>
    <row r="99" spans="2:8" ht="12.75">
      <c r="B99" s="605" t="s">
        <v>409</v>
      </c>
      <c r="C99" s="141" t="s">
        <v>401</v>
      </c>
      <c r="D99" s="141">
        <v>0.106</v>
      </c>
      <c r="E99" s="141" t="e">
        <f>ТО!$E$43</f>
        <v>#REF!</v>
      </c>
      <c r="F99" s="141" t="e">
        <f t="shared" si="2"/>
        <v>#REF!</v>
      </c>
      <c r="G99" s="141">
        <v>70</v>
      </c>
      <c r="H99" s="140" t="e">
        <f t="shared" si="3"/>
        <v>#REF!</v>
      </c>
    </row>
    <row r="100" spans="2:8" ht="12.75">
      <c r="B100" s="605" t="s">
        <v>411</v>
      </c>
      <c r="C100" s="141" t="s">
        <v>82</v>
      </c>
      <c r="D100" s="141">
        <v>5</v>
      </c>
      <c r="E100" s="141" t="e">
        <f>ТО!$E$43</f>
        <v>#REF!</v>
      </c>
      <c r="F100" s="141" t="e">
        <f t="shared" si="2"/>
        <v>#REF!</v>
      </c>
      <c r="G100" s="141">
        <v>10</v>
      </c>
      <c r="H100" s="140" t="e">
        <f t="shared" si="3"/>
        <v>#REF!</v>
      </c>
    </row>
    <row r="101" spans="2:8" ht="12.75">
      <c r="B101" s="605" t="s">
        <v>410</v>
      </c>
      <c r="C101" s="141" t="s">
        <v>82</v>
      </c>
      <c r="D101" s="141">
        <v>5</v>
      </c>
      <c r="E101" s="141" t="e">
        <f>ТО!$E$43</f>
        <v>#REF!</v>
      </c>
      <c r="F101" s="141" t="e">
        <f t="shared" si="2"/>
        <v>#REF!</v>
      </c>
      <c r="G101" s="141">
        <v>5</v>
      </c>
      <c r="H101" s="140" t="e">
        <f t="shared" si="3"/>
        <v>#REF!</v>
      </c>
    </row>
    <row r="102" spans="2:8" ht="12.75">
      <c r="B102" s="605" t="s">
        <v>412</v>
      </c>
      <c r="C102" s="141" t="s">
        <v>401</v>
      </c>
      <c r="D102" s="141">
        <v>0.015</v>
      </c>
      <c r="E102" s="141" t="e">
        <f>ТО!$E$43</f>
        <v>#REF!</v>
      </c>
      <c r="F102" s="141" t="e">
        <f t="shared" si="2"/>
        <v>#REF!</v>
      </c>
      <c r="G102" s="141">
        <v>70</v>
      </c>
      <c r="H102" s="140" t="e">
        <f t="shared" si="3"/>
        <v>#REF!</v>
      </c>
    </row>
    <row r="103" spans="2:8" ht="12.75">
      <c r="B103" s="605" t="s">
        <v>413</v>
      </c>
      <c r="C103" s="141" t="s">
        <v>82</v>
      </c>
      <c r="D103" s="141">
        <v>0.2</v>
      </c>
      <c r="E103" s="141" t="e">
        <f>ТО!$E$43</f>
        <v>#REF!</v>
      </c>
      <c r="F103" s="141" t="e">
        <f t="shared" si="2"/>
        <v>#REF!</v>
      </c>
      <c r="G103" s="141">
        <v>50</v>
      </c>
      <c r="H103" s="140" t="e">
        <f t="shared" si="3"/>
        <v>#REF!</v>
      </c>
    </row>
    <row r="104" spans="2:8" ht="12.75">
      <c r="B104" s="605" t="s">
        <v>415</v>
      </c>
      <c r="C104" s="141" t="s">
        <v>401</v>
      </c>
      <c r="D104" s="141">
        <v>0.05</v>
      </c>
      <c r="E104" s="141" t="e">
        <f>ТО!$E$43</f>
        <v>#REF!</v>
      </c>
      <c r="F104" s="141" t="e">
        <f t="shared" si="2"/>
        <v>#REF!</v>
      </c>
      <c r="G104" s="141">
        <v>100</v>
      </c>
      <c r="H104" s="140" t="e">
        <f t="shared" si="3"/>
        <v>#REF!</v>
      </c>
    </row>
    <row r="105" spans="2:8" ht="12.75">
      <c r="B105" s="652" t="s">
        <v>414</v>
      </c>
      <c r="C105" s="141" t="s">
        <v>401</v>
      </c>
      <c r="D105" s="141">
        <v>0.1</v>
      </c>
      <c r="E105" s="141" t="e">
        <f>ТО!$E$43</f>
        <v>#REF!</v>
      </c>
      <c r="F105" s="141" t="e">
        <f t="shared" si="2"/>
        <v>#REF!</v>
      </c>
      <c r="G105" s="141">
        <v>100</v>
      </c>
      <c r="H105" s="140" t="e">
        <f t="shared" si="3"/>
        <v>#REF!</v>
      </c>
    </row>
    <row r="106" spans="1:8" ht="12.75">
      <c r="A106" s="141"/>
      <c r="B106" s="143" t="s">
        <v>104</v>
      </c>
      <c r="C106" s="141"/>
      <c r="D106" s="141"/>
      <c r="E106" s="141"/>
      <c r="F106" s="141"/>
      <c r="G106" s="141"/>
      <c r="H106" s="144" t="e">
        <f>SUM(H98:H105)</f>
        <v>#REF!</v>
      </c>
    </row>
    <row r="107" spans="2:8" ht="13.5">
      <c r="B107" s="617" t="s">
        <v>389</v>
      </c>
      <c r="C107" s="618"/>
      <c r="D107" s="618"/>
      <c r="E107" s="618"/>
      <c r="F107" s="618"/>
      <c r="G107" s="618"/>
      <c r="H107" s="618"/>
    </row>
    <row r="108" spans="2:8" ht="38.25">
      <c r="B108" s="251"/>
      <c r="C108" s="616" t="s">
        <v>105</v>
      </c>
      <c r="D108" s="616" t="s">
        <v>424</v>
      </c>
      <c r="E108" s="616" t="s">
        <v>78</v>
      </c>
      <c r="F108" s="616" t="s">
        <v>314</v>
      </c>
      <c r="G108" s="616" t="s">
        <v>55</v>
      </c>
      <c r="H108" s="562" t="s">
        <v>57</v>
      </c>
    </row>
    <row r="109" spans="2:8" ht="12.75">
      <c r="B109" s="605" t="s">
        <v>416</v>
      </c>
      <c r="C109" s="141" t="s">
        <v>417</v>
      </c>
      <c r="D109" s="141">
        <v>1</v>
      </c>
      <c r="E109" s="141" t="e">
        <f>ТО!$E$44</f>
        <v>#REF!</v>
      </c>
      <c r="F109" s="141" t="e">
        <f aca="true" t="shared" si="4" ref="F109:F114">D109*E109</f>
        <v>#REF!</v>
      </c>
      <c r="G109" s="141"/>
      <c r="H109" s="140" t="e">
        <f aca="true" t="shared" si="5" ref="H109:H114">F109*G109</f>
        <v>#REF!</v>
      </c>
    </row>
    <row r="110" spans="2:8" ht="12.75">
      <c r="B110" s="605" t="s">
        <v>423</v>
      </c>
      <c r="C110" s="141" t="s">
        <v>418</v>
      </c>
      <c r="D110" s="141">
        <v>0.006</v>
      </c>
      <c r="E110" s="141" t="e">
        <f>ТО!$E$44</f>
        <v>#REF!</v>
      </c>
      <c r="F110" s="141" t="e">
        <f t="shared" si="4"/>
        <v>#REF!</v>
      </c>
      <c r="G110" s="141">
        <v>70</v>
      </c>
      <c r="H110" s="140" t="e">
        <f t="shared" si="5"/>
        <v>#REF!</v>
      </c>
    </row>
    <row r="111" spans="2:8" ht="12.75">
      <c r="B111" s="605" t="s">
        <v>419</v>
      </c>
      <c r="C111" s="141" t="s">
        <v>418</v>
      </c>
      <c r="D111" s="141">
        <v>0.259</v>
      </c>
      <c r="E111" s="141" t="e">
        <f>ТО!$E$44</f>
        <v>#REF!</v>
      </c>
      <c r="F111" s="141" t="e">
        <f t="shared" si="4"/>
        <v>#REF!</v>
      </c>
      <c r="G111" s="141">
        <v>25</v>
      </c>
      <c r="H111" s="140" t="e">
        <f t="shared" si="5"/>
        <v>#REF!</v>
      </c>
    </row>
    <row r="112" spans="2:8" ht="12.75">
      <c r="B112" s="605" t="s">
        <v>420</v>
      </c>
      <c r="C112" s="141" t="s">
        <v>41</v>
      </c>
      <c r="D112" s="141">
        <v>0.0003</v>
      </c>
      <c r="E112" s="141" t="e">
        <f>ТО!$E$44</f>
        <v>#REF!</v>
      </c>
      <c r="F112" s="141" t="e">
        <f t="shared" si="4"/>
        <v>#REF!</v>
      </c>
      <c r="G112" s="141">
        <v>4000</v>
      </c>
      <c r="H112" s="140" t="e">
        <f t="shared" si="5"/>
        <v>#REF!</v>
      </c>
    </row>
    <row r="113" spans="2:8" ht="12.75">
      <c r="B113" s="605" t="s">
        <v>421</v>
      </c>
      <c r="C113" s="141" t="s">
        <v>418</v>
      </c>
      <c r="D113" s="141">
        <v>0.001</v>
      </c>
      <c r="E113" s="141" t="e">
        <f>ТО!$E$44</f>
        <v>#REF!</v>
      </c>
      <c r="F113" s="141" t="e">
        <f t="shared" si="4"/>
        <v>#REF!</v>
      </c>
      <c r="G113" s="141">
        <v>21</v>
      </c>
      <c r="H113" s="140" t="e">
        <f t="shared" si="5"/>
        <v>#REF!</v>
      </c>
    </row>
    <row r="114" spans="2:8" ht="12.75">
      <c r="B114" s="605" t="s">
        <v>422</v>
      </c>
      <c r="C114" s="141" t="s">
        <v>418</v>
      </c>
      <c r="D114" s="141">
        <v>0.528</v>
      </c>
      <c r="E114" s="141" t="e">
        <f>ТО!$E$44</f>
        <v>#REF!</v>
      </c>
      <c r="F114" s="141" t="e">
        <f t="shared" si="4"/>
        <v>#REF!</v>
      </c>
      <c r="G114" s="141">
        <v>40</v>
      </c>
      <c r="H114" s="140" t="e">
        <f t="shared" si="5"/>
        <v>#REF!</v>
      </c>
    </row>
    <row r="115" spans="1:8" ht="12.75">
      <c r="A115" s="141"/>
      <c r="B115" s="143" t="s">
        <v>104</v>
      </c>
      <c r="C115" s="141"/>
      <c r="D115" s="141"/>
      <c r="E115" s="141"/>
      <c r="F115" s="141"/>
      <c r="G115" s="141"/>
      <c r="H115" s="144" t="e">
        <f>SUM(H109:H114)</f>
        <v>#REF!</v>
      </c>
    </row>
  </sheetData>
  <sheetProtection/>
  <mergeCells count="23">
    <mergeCell ref="A4:G4"/>
    <mergeCell ref="A70:H70"/>
    <mergeCell ref="A55:H55"/>
    <mergeCell ref="G14:K14"/>
    <mergeCell ref="F38:G38"/>
    <mergeCell ref="J38:J39"/>
    <mergeCell ref="A37:J37"/>
    <mergeCell ref="A30:H30"/>
    <mergeCell ref="A29:H29"/>
    <mergeCell ref="A13:K13"/>
    <mergeCell ref="F14:F15"/>
    <mergeCell ref="E14:E15"/>
    <mergeCell ref="A14:A15"/>
    <mergeCell ref="B14:B15"/>
    <mergeCell ref="C14:C15"/>
    <mergeCell ref="D14:D15"/>
    <mergeCell ref="I38:I39"/>
    <mergeCell ref="B38:B39"/>
    <mergeCell ref="A75:H75"/>
    <mergeCell ref="C38:C39"/>
    <mergeCell ref="A38:A39"/>
    <mergeCell ref="H38:H39"/>
    <mergeCell ref="D38:E38"/>
  </mergeCells>
  <printOptions/>
  <pageMargins left="0.23" right="0.25" top="0.39" bottom="0.25" header="0.4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6.25390625" style="0" customWidth="1"/>
    <col min="2" max="2" width="11.75390625" style="0" customWidth="1"/>
    <col min="3" max="3" width="10.875" style="0" customWidth="1"/>
    <col min="5" max="5" width="13.625" style="0" customWidth="1"/>
    <col min="6" max="6" width="12.00390625" style="0" customWidth="1"/>
  </cols>
  <sheetData>
    <row r="1" spans="1:5" ht="17.25" customHeight="1">
      <c r="A1" s="455" t="s">
        <v>318</v>
      </c>
      <c r="B1" s="216"/>
      <c r="C1" s="102"/>
      <c r="D1" s="55"/>
      <c r="E1" s="55"/>
    </row>
    <row r="2" spans="1:5" ht="27" customHeight="1">
      <c r="A2" s="341" t="s">
        <v>269</v>
      </c>
      <c r="B2" s="216"/>
      <c r="C2" s="102"/>
      <c r="D2" s="55"/>
      <c r="E2" s="55"/>
    </row>
    <row r="3" spans="1:6" ht="12" customHeight="1">
      <c r="A3" s="738" t="s">
        <v>86</v>
      </c>
      <c r="B3" s="739"/>
      <c r="C3" s="739"/>
      <c r="D3" s="739"/>
      <c r="E3" s="739"/>
      <c r="F3" s="740"/>
    </row>
    <row r="4" spans="1:3" ht="15.75" customHeight="1">
      <c r="A4" s="51" t="s">
        <v>319</v>
      </c>
      <c r="B4" s="51"/>
      <c r="C4" s="51"/>
    </row>
    <row r="5" spans="1:6" ht="35.25" customHeight="1">
      <c r="A5" s="103" t="s">
        <v>276</v>
      </c>
      <c r="B5" s="46" t="s">
        <v>320</v>
      </c>
      <c r="C5" s="46" t="s">
        <v>277</v>
      </c>
      <c r="D5" s="46" t="s">
        <v>292</v>
      </c>
      <c r="E5" s="45" t="s">
        <v>317</v>
      </c>
      <c r="F5" s="46" t="s">
        <v>291</v>
      </c>
    </row>
    <row r="6" spans="1:6" ht="12" customHeight="1">
      <c r="A6" s="97" t="s">
        <v>287</v>
      </c>
      <c r="B6" s="4">
        <v>1</v>
      </c>
      <c r="C6" s="1">
        <v>12</v>
      </c>
      <c r="D6" s="1">
        <v>1</v>
      </c>
      <c r="E6" s="1">
        <v>200</v>
      </c>
      <c r="F6" s="220">
        <v>100</v>
      </c>
    </row>
    <row r="7" spans="1:6" ht="12" customHeight="1">
      <c r="A7" s="1" t="s">
        <v>281</v>
      </c>
      <c r="B7" s="4" t="s">
        <v>323</v>
      </c>
      <c r="C7" s="1">
        <v>2</v>
      </c>
      <c r="D7" s="1">
        <v>6</v>
      </c>
      <c r="E7" s="1">
        <v>30</v>
      </c>
      <c r="F7" s="220">
        <v>90</v>
      </c>
    </row>
    <row r="8" spans="1:6" ht="12" customHeight="1">
      <c r="A8" s="97" t="s">
        <v>331</v>
      </c>
      <c r="B8" s="4" t="s">
        <v>329</v>
      </c>
      <c r="C8" s="1">
        <v>12</v>
      </c>
      <c r="D8" s="1">
        <v>1</v>
      </c>
      <c r="E8" s="1">
        <v>270</v>
      </c>
      <c r="F8" s="220">
        <v>200</v>
      </c>
    </row>
    <row r="9" spans="1:6" ht="12" customHeight="1">
      <c r="A9" s="97" t="s">
        <v>332</v>
      </c>
      <c r="B9" s="4" t="s">
        <v>333</v>
      </c>
      <c r="C9" s="1">
        <v>6</v>
      </c>
      <c r="D9" s="1">
        <v>1</v>
      </c>
      <c r="E9" s="1">
        <v>80</v>
      </c>
      <c r="F9" s="220">
        <v>60</v>
      </c>
    </row>
    <row r="10" spans="1:6" ht="12" customHeight="1">
      <c r="A10" s="98" t="s">
        <v>79</v>
      </c>
      <c r="B10" s="98"/>
      <c r="C10" s="60"/>
      <c r="D10" s="1"/>
      <c r="E10" s="60"/>
      <c r="F10" s="248">
        <f>SUM(F6:F9)</f>
        <v>450</v>
      </c>
    </row>
    <row r="11" spans="1:2" ht="12.75">
      <c r="A11" s="51" t="s">
        <v>283</v>
      </c>
      <c r="B11" s="51"/>
    </row>
    <row r="12" spans="1:6" ht="12.75">
      <c r="A12" s="97" t="s">
        <v>284</v>
      </c>
      <c r="B12" s="97"/>
      <c r="C12" s="1">
        <v>3</v>
      </c>
      <c r="D12" s="1">
        <v>12</v>
      </c>
      <c r="E12" s="1">
        <v>10</v>
      </c>
      <c r="F12" s="220">
        <v>96</v>
      </c>
    </row>
    <row r="13" spans="1:6" ht="12.75">
      <c r="A13" s="97" t="s">
        <v>285</v>
      </c>
      <c r="B13" s="97"/>
      <c r="C13" s="1">
        <v>12</v>
      </c>
      <c r="D13" s="1">
        <v>1</v>
      </c>
      <c r="E13" s="1">
        <v>250</v>
      </c>
      <c r="F13" s="220">
        <v>150</v>
      </c>
    </row>
    <row r="14" spans="1:6" ht="12.75">
      <c r="A14" s="104" t="s">
        <v>79</v>
      </c>
      <c r="B14" s="104"/>
      <c r="C14" s="60"/>
      <c r="D14" s="1"/>
      <c r="E14" s="60"/>
      <c r="F14" s="249">
        <f>SUM(F12:F13)</f>
        <v>246</v>
      </c>
    </row>
    <row r="15" spans="1:6" ht="12.75">
      <c r="A15" s="217"/>
      <c r="B15" s="215"/>
      <c r="C15" s="56"/>
      <c r="D15" s="48"/>
      <c r="E15" s="56"/>
      <c r="F15" s="250">
        <f>F10+F14</f>
        <v>696</v>
      </c>
    </row>
    <row r="16" spans="1:6" s="224" customFormat="1" ht="12" customHeight="1">
      <c r="A16" s="112" t="s">
        <v>97</v>
      </c>
      <c r="B16" s="245"/>
      <c r="C16" s="246"/>
      <c r="D16" s="247"/>
      <c r="E16" s="246"/>
      <c r="F16" s="248" t="e">
        <f>F15*МОП!I15</f>
        <v>#REF!</v>
      </c>
    </row>
    <row r="17" spans="1:6" s="224" customFormat="1" ht="13.5" customHeight="1">
      <c r="A17" s="751" t="s">
        <v>114</v>
      </c>
      <c r="B17" s="752"/>
      <c r="C17" s="752"/>
      <c r="D17" s="752"/>
      <c r="E17" s="752"/>
      <c r="F17" s="753"/>
    </row>
    <row r="18" spans="1:3" ht="12.75" customHeight="1">
      <c r="A18" s="51" t="s">
        <v>286</v>
      </c>
      <c r="B18" s="51"/>
      <c r="C18" s="51"/>
    </row>
    <row r="19" spans="1:6" ht="35.25" customHeight="1">
      <c r="A19" s="103" t="s">
        <v>276</v>
      </c>
      <c r="B19" s="103"/>
      <c r="C19" s="46" t="s">
        <v>277</v>
      </c>
      <c r="D19" s="46" t="s">
        <v>292</v>
      </c>
      <c r="E19" s="45" t="s">
        <v>317</v>
      </c>
      <c r="F19" s="46" t="s">
        <v>291</v>
      </c>
    </row>
    <row r="20" spans="1:6" ht="12" customHeight="1">
      <c r="A20" s="97" t="s">
        <v>287</v>
      </c>
      <c r="B20" s="4">
        <v>1</v>
      </c>
      <c r="C20" s="1">
        <v>12</v>
      </c>
      <c r="D20" s="1">
        <v>1</v>
      </c>
      <c r="E20" s="1">
        <v>200</v>
      </c>
      <c r="F20" s="220" t="e">
        <f>D20*E20*МОП!$I$26</f>
        <v>#REF!</v>
      </c>
    </row>
    <row r="21" spans="1:6" ht="12" customHeight="1">
      <c r="A21" s="97" t="s">
        <v>321</v>
      </c>
      <c r="B21" s="4">
        <v>1</v>
      </c>
      <c r="C21" s="1">
        <v>12</v>
      </c>
      <c r="D21" s="1">
        <v>1</v>
      </c>
      <c r="E21" s="1">
        <v>120</v>
      </c>
      <c r="F21" s="220" t="e">
        <f>D21*E21*МОП!$I$26</f>
        <v>#REF!</v>
      </c>
    </row>
    <row r="22" spans="1:6" ht="12" customHeight="1">
      <c r="A22" s="1" t="s">
        <v>281</v>
      </c>
      <c r="B22" s="4" t="s">
        <v>323</v>
      </c>
      <c r="C22" s="1">
        <v>2</v>
      </c>
      <c r="D22" s="1">
        <v>6</v>
      </c>
      <c r="E22" s="1">
        <v>30</v>
      </c>
      <c r="F22" s="220" t="e">
        <f>D22*E22*МОП!$I$26</f>
        <v>#REF!</v>
      </c>
    </row>
    <row r="23" spans="1:6" ht="12" customHeight="1">
      <c r="A23" s="97" t="s">
        <v>282</v>
      </c>
      <c r="B23" s="4" t="s">
        <v>325</v>
      </c>
      <c r="C23" s="1">
        <v>24</v>
      </c>
      <c r="D23" s="1">
        <v>0.5</v>
      </c>
      <c r="E23" s="1">
        <v>700</v>
      </c>
      <c r="F23" s="220" t="e">
        <f>D23*E23*МОП!$I$26</f>
        <v>#REF!</v>
      </c>
    </row>
    <row r="24" spans="1:6" ht="12" customHeight="1">
      <c r="A24" s="97" t="s">
        <v>288</v>
      </c>
      <c r="B24" s="4" t="s">
        <v>330</v>
      </c>
      <c r="C24" s="1">
        <v>30</v>
      </c>
      <c r="D24" s="1">
        <f>12/30</f>
        <v>0.4</v>
      </c>
      <c r="E24" s="1">
        <v>700</v>
      </c>
      <c r="F24" s="220" t="e">
        <f>D24*E24*МОП!$I$26</f>
        <v>#REF!</v>
      </c>
    </row>
    <row r="25" spans="1:6" ht="12" customHeight="1">
      <c r="A25" s="97" t="s">
        <v>289</v>
      </c>
      <c r="B25" s="4">
        <v>1</v>
      </c>
      <c r="C25" s="1">
        <v>12</v>
      </c>
      <c r="D25" s="1">
        <v>1</v>
      </c>
      <c r="E25" s="1">
        <v>160</v>
      </c>
      <c r="F25" s="220" t="e">
        <f>D25*E25*МОП!$I$26</f>
        <v>#REF!</v>
      </c>
    </row>
    <row r="26" spans="1:6" ht="12" customHeight="1">
      <c r="A26" s="98" t="s">
        <v>79</v>
      </c>
      <c r="B26" s="98"/>
      <c r="C26" s="60"/>
      <c r="D26" s="1"/>
      <c r="E26" s="60"/>
      <c r="F26" s="235" t="e">
        <f>SUM(F20:F25)</f>
        <v>#REF!</v>
      </c>
    </row>
    <row r="27" spans="1:2" ht="12.75">
      <c r="A27" s="51" t="s">
        <v>283</v>
      </c>
      <c r="B27" s="51"/>
    </row>
    <row r="28" spans="1:6" ht="12.75">
      <c r="A28" s="97" t="s">
        <v>284</v>
      </c>
      <c r="B28" s="97"/>
      <c r="C28" s="1">
        <v>3</v>
      </c>
      <c r="D28" s="1">
        <v>12</v>
      </c>
      <c r="E28" s="1">
        <v>10</v>
      </c>
      <c r="F28" s="220" t="e">
        <f>D28*E28*МОП!$I$26</f>
        <v>#REF!</v>
      </c>
    </row>
    <row r="29" spans="1:6" ht="12.75">
      <c r="A29" s="97" t="s">
        <v>285</v>
      </c>
      <c r="B29" s="97"/>
      <c r="C29" s="1">
        <v>12</v>
      </c>
      <c r="D29" s="1">
        <v>1</v>
      </c>
      <c r="E29" s="1">
        <v>250</v>
      </c>
      <c r="F29" s="220" t="e">
        <f>D29*E29*МОП!$I$26</f>
        <v>#REF!</v>
      </c>
    </row>
    <row r="30" spans="1:6" ht="12.75">
      <c r="A30" s="104" t="s">
        <v>79</v>
      </c>
      <c r="B30" s="104"/>
      <c r="C30" s="60"/>
      <c r="D30" s="1"/>
      <c r="E30" s="60"/>
      <c r="F30" s="236" t="e">
        <f>SUM(F28:F29)</f>
        <v>#REF!</v>
      </c>
    </row>
    <row r="31" spans="1:6" ht="12.75">
      <c r="A31" s="238" t="s">
        <v>253</v>
      </c>
      <c r="B31" s="239"/>
      <c r="C31" s="240"/>
      <c r="D31" s="241"/>
      <c r="E31" s="240"/>
      <c r="F31" s="237" t="e">
        <f>F26+F30</f>
        <v>#REF!</v>
      </c>
    </row>
    <row r="32" spans="1:6" s="224" customFormat="1" ht="12" customHeight="1">
      <c r="A32" s="222" t="s">
        <v>87</v>
      </c>
      <c r="B32" s="222"/>
      <c r="C32" s="60"/>
      <c r="D32" s="223"/>
      <c r="E32" s="60"/>
      <c r="F32" s="218" t="e">
        <f>F31*МОП!I16</f>
        <v>#REF!</v>
      </c>
    </row>
    <row r="33" spans="1:6" s="224" customFormat="1" ht="12" customHeight="1">
      <c r="A33" s="222" t="s">
        <v>127</v>
      </c>
      <c r="B33" s="222"/>
      <c r="C33" s="60"/>
      <c r="D33" s="223"/>
      <c r="E33" s="60"/>
      <c r="F33" s="218" t="e">
        <f>F31*МОП!I19</f>
        <v>#REF!</v>
      </c>
    </row>
    <row r="34" spans="1:6" s="224" customFormat="1" ht="12" customHeight="1">
      <c r="A34" s="222" t="s">
        <v>88</v>
      </c>
      <c r="B34" s="222"/>
      <c r="C34" s="60"/>
      <c r="D34" s="223"/>
      <c r="E34" s="60"/>
      <c r="F34" s="218" t="e">
        <f>F31*(МОП!I22+МОП!I23)</f>
        <v>#REF!</v>
      </c>
    </row>
    <row r="35" spans="1:6" s="224" customFormat="1" ht="12" customHeight="1">
      <c r="A35" s="222" t="s">
        <v>89</v>
      </c>
      <c r="B35" s="222"/>
      <c r="C35" s="60"/>
      <c r="D35" s="223"/>
      <c r="E35" s="60"/>
      <c r="F35" s="218" t="e">
        <f>$F$31*МОП!I24</f>
        <v>#REF!</v>
      </c>
    </row>
    <row r="36" spans="1:6" s="224" customFormat="1" ht="12" customHeight="1">
      <c r="A36" s="242" t="s">
        <v>90</v>
      </c>
      <c r="B36" s="242"/>
      <c r="C36" s="243"/>
      <c r="D36" s="244"/>
      <c r="E36" s="243"/>
      <c r="F36" s="218" t="e">
        <f>$F$31*МОП!I25</f>
        <v>#REF!</v>
      </c>
    </row>
    <row r="37" spans="1:6" ht="12.75">
      <c r="A37" s="429" t="s">
        <v>253</v>
      </c>
      <c r="B37" s="430"/>
      <c r="C37" s="431"/>
      <c r="D37" s="431"/>
      <c r="E37" s="432"/>
      <c r="F37" s="433" t="e">
        <f>SUM(F32:F36)</f>
        <v>#REF!</v>
      </c>
    </row>
    <row r="38" spans="1:6" ht="12.75">
      <c r="A38" s="425"/>
      <c r="B38" s="426"/>
      <c r="C38" s="427"/>
      <c r="D38" s="427"/>
      <c r="E38" s="427"/>
      <c r="F38" s="428"/>
    </row>
    <row r="39" spans="1:6" s="225" customFormat="1" ht="12" customHeight="1">
      <c r="A39" s="755" t="s">
        <v>91</v>
      </c>
      <c r="B39" s="755"/>
      <c r="C39" s="755"/>
      <c r="D39" s="755"/>
      <c r="E39" s="755"/>
      <c r="F39" s="755"/>
    </row>
    <row r="40" spans="1:6" s="225" customFormat="1" ht="12" customHeight="1">
      <c r="A40" s="226" t="s">
        <v>205</v>
      </c>
      <c r="B40" s="226"/>
      <c r="C40" s="227"/>
      <c r="D40" s="227"/>
      <c r="E40" s="227"/>
      <c r="F40" s="228" t="e">
        <f>$F$67*ТО!I11</f>
        <v>#REF!</v>
      </c>
    </row>
    <row r="41" spans="1:6" s="225" customFormat="1" ht="12" customHeight="1">
      <c r="A41" s="226" t="s">
        <v>206</v>
      </c>
      <c r="B41" s="226"/>
      <c r="C41" s="227"/>
      <c r="D41" s="227"/>
      <c r="E41" s="227"/>
      <c r="F41" s="228" t="e">
        <f>$F$67*ТО!I12</f>
        <v>#REF!</v>
      </c>
    </row>
    <row r="42" spans="1:6" s="225" customFormat="1" ht="12" customHeight="1">
      <c r="A42" s="226" t="s">
        <v>207</v>
      </c>
      <c r="B42" s="226"/>
      <c r="C42" s="227"/>
      <c r="D42" s="227"/>
      <c r="E42" s="227"/>
      <c r="F42" s="228" t="e">
        <f>$F$67*ТО!I22</f>
        <v>#REF!</v>
      </c>
    </row>
    <row r="43" spans="1:6" s="225" customFormat="1" ht="12" customHeight="1">
      <c r="A43" s="226" t="s">
        <v>208</v>
      </c>
      <c r="B43" s="226"/>
      <c r="C43" s="227"/>
      <c r="D43" s="227"/>
      <c r="E43" s="227"/>
      <c r="F43" s="228" t="e">
        <f>$F$67*ТО!I23</f>
        <v>#REF!</v>
      </c>
    </row>
    <row r="44" spans="1:6" s="225" customFormat="1" ht="12" customHeight="1">
      <c r="A44" s="418" t="s">
        <v>213</v>
      </c>
      <c r="B44" s="418"/>
      <c r="C44" s="419"/>
      <c r="D44" s="419"/>
      <c r="E44" s="419"/>
      <c r="F44" s="420" t="e">
        <f>$F$67*ТО!I27</f>
        <v>#REF!</v>
      </c>
    </row>
    <row r="45" spans="1:6" s="225" customFormat="1" ht="12" customHeight="1">
      <c r="A45" s="421"/>
      <c r="B45" s="422"/>
      <c r="C45" s="423"/>
      <c r="D45" s="423"/>
      <c r="E45" s="423"/>
      <c r="F45" s="424"/>
    </row>
    <row r="46" spans="1:6" s="225" customFormat="1" ht="12" customHeight="1">
      <c r="A46" s="756" t="s">
        <v>92</v>
      </c>
      <c r="B46" s="756"/>
      <c r="C46" s="756"/>
      <c r="D46" s="756"/>
      <c r="E46" s="756"/>
      <c r="F46" s="756"/>
    </row>
    <row r="47" spans="1:6" s="225" customFormat="1" ht="12" customHeight="1">
      <c r="A47" s="226" t="s">
        <v>209</v>
      </c>
      <c r="B47" s="226"/>
      <c r="C47" s="227"/>
      <c r="D47" s="227"/>
      <c r="E47" s="227"/>
      <c r="F47" s="228" t="e">
        <f>$F$67*ТО!I29</f>
        <v>#REF!</v>
      </c>
    </row>
    <row r="48" spans="1:6" s="225" customFormat="1" ht="12" customHeight="1">
      <c r="A48" s="434" t="s">
        <v>75</v>
      </c>
      <c r="B48" s="226"/>
      <c r="C48" s="227"/>
      <c r="D48" s="227"/>
      <c r="E48" s="227"/>
      <c r="F48" s="228" t="e">
        <f>$F$67*ТО!I30</f>
        <v>#REF!</v>
      </c>
    </row>
    <row r="49" spans="1:6" s="225" customFormat="1" ht="12" customHeight="1">
      <c r="A49" s="434" t="s">
        <v>76</v>
      </c>
      <c r="B49" s="226"/>
      <c r="C49" s="227"/>
      <c r="D49" s="227"/>
      <c r="E49" s="227"/>
      <c r="F49" s="228" t="e">
        <f>$F$67*ТО!I31</f>
        <v>#REF!</v>
      </c>
    </row>
    <row r="50" spans="1:6" s="225" customFormat="1" ht="12" customHeight="1">
      <c r="A50" s="754" t="s">
        <v>99</v>
      </c>
      <c r="B50" s="226"/>
      <c r="C50" s="227"/>
      <c r="D50" s="227"/>
      <c r="E50" s="227"/>
      <c r="F50" s="228" t="e">
        <f>$F$67*ТО!I32</f>
        <v>#REF!</v>
      </c>
    </row>
    <row r="51" spans="1:6" s="225" customFormat="1" ht="12" customHeight="1">
      <c r="A51" s="754"/>
      <c r="B51" s="226"/>
      <c r="C51" s="227"/>
      <c r="D51" s="227"/>
      <c r="E51" s="227"/>
      <c r="F51" s="228" t="e">
        <f>$F$67*ТО!I33</f>
        <v>#REF!</v>
      </c>
    </row>
    <row r="52" spans="1:6" s="225" customFormat="1" ht="12" customHeight="1">
      <c r="A52" s="414"/>
      <c r="B52" s="415"/>
      <c r="C52" s="416"/>
      <c r="D52" s="416"/>
      <c r="E52" s="416"/>
      <c r="F52" s="417"/>
    </row>
    <row r="53" spans="1:2" ht="12.75">
      <c r="A53" s="51" t="s">
        <v>275</v>
      </c>
      <c r="B53" s="51"/>
    </row>
    <row r="54" spans="1:6" ht="25.5">
      <c r="A54" s="94" t="s">
        <v>276</v>
      </c>
      <c r="B54" s="94"/>
      <c r="C54" s="47" t="s">
        <v>277</v>
      </c>
      <c r="D54" s="46" t="s">
        <v>292</v>
      </c>
      <c r="E54" s="92" t="s">
        <v>278</v>
      </c>
      <c r="F54" s="92" t="s">
        <v>279</v>
      </c>
    </row>
    <row r="55" spans="1:6" ht="12.75">
      <c r="A55" s="95" t="s">
        <v>324</v>
      </c>
      <c r="B55" s="230">
        <v>1</v>
      </c>
      <c r="C55" s="1">
        <v>12</v>
      </c>
      <c r="D55" s="219">
        <f>12/C55</f>
        <v>1</v>
      </c>
      <c r="E55" s="1">
        <v>250</v>
      </c>
      <c r="F55" s="220">
        <f>D55*E55</f>
        <v>250</v>
      </c>
    </row>
    <row r="56" spans="1:6" ht="12.75">
      <c r="A56" s="95" t="s">
        <v>280</v>
      </c>
      <c r="B56" s="230" t="s">
        <v>322</v>
      </c>
      <c r="C56" s="1">
        <v>18</v>
      </c>
      <c r="D56" s="219">
        <f aca="true" t="shared" si="0" ref="D56:D61">12/C56</f>
        <v>0.6666666666666666</v>
      </c>
      <c r="E56" s="1">
        <v>500</v>
      </c>
      <c r="F56" s="220">
        <f aca="true" t="shared" si="1" ref="F56:F61">D56*E56</f>
        <v>333.3333333333333</v>
      </c>
    </row>
    <row r="57" spans="1:6" ht="12.75">
      <c r="A57" s="93" t="s">
        <v>281</v>
      </c>
      <c r="B57" s="231" t="s">
        <v>328</v>
      </c>
      <c r="C57" s="1">
        <v>3</v>
      </c>
      <c r="D57" s="219">
        <f t="shared" si="0"/>
        <v>4</v>
      </c>
      <c r="E57" s="1">
        <v>30</v>
      </c>
      <c r="F57" s="220">
        <f t="shared" si="1"/>
        <v>120</v>
      </c>
    </row>
    <row r="58" spans="1:6" ht="12.75">
      <c r="A58" s="95" t="s">
        <v>327</v>
      </c>
      <c r="B58" s="230" t="s">
        <v>329</v>
      </c>
      <c r="C58" s="1">
        <v>12</v>
      </c>
      <c r="D58" s="219">
        <f>12/C58</f>
        <v>1</v>
      </c>
      <c r="E58" s="1">
        <v>500</v>
      </c>
      <c r="F58" s="220">
        <f>D58*E58</f>
        <v>500</v>
      </c>
    </row>
    <row r="59" spans="1:6" ht="12.75">
      <c r="A59" s="95" t="s">
        <v>282</v>
      </c>
      <c r="B59" s="230" t="s">
        <v>325</v>
      </c>
      <c r="C59" s="1">
        <v>24</v>
      </c>
      <c r="D59" s="219">
        <f t="shared" si="0"/>
        <v>0.5</v>
      </c>
      <c r="E59" s="1">
        <v>700</v>
      </c>
      <c r="F59" s="220">
        <f t="shared" si="1"/>
        <v>350</v>
      </c>
    </row>
    <row r="60" spans="1:6" ht="12.75">
      <c r="A60" s="95" t="s">
        <v>326</v>
      </c>
      <c r="B60" s="230">
        <v>24</v>
      </c>
      <c r="C60" s="1">
        <v>24</v>
      </c>
      <c r="D60" s="219">
        <f t="shared" si="0"/>
        <v>0.5</v>
      </c>
      <c r="E60" s="1">
        <v>500</v>
      </c>
      <c r="F60" s="220">
        <f t="shared" si="1"/>
        <v>250</v>
      </c>
    </row>
    <row r="61" spans="1:6" ht="12.75">
      <c r="A61" s="229" t="s">
        <v>288</v>
      </c>
      <c r="B61" s="34">
        <v>30</v>
      </c>
      <c r="C61" s="54">
        <v>30</v>
      </c>
      <c r="D61" s="232">
        <f t="shared" si="0"/>
        <v>0.4</v>
      </c>
      <c r="E61" s="54">
        <v>700</v>
      </c>
      <c r="F61" s="233">
        <f t="shared" si="1"/>
        <v>280</v>
      </c>
    </row>
    <row r="62" spans="1:6" ht="12.75">
      <c r="A62" s="96" t="s">
        <v>79</v>
      </c>
      <c r="B62" s="96"/>
      <c r="C62" s="60"/>
      <c r="D62" s="219"/>
      <c r="E62" s="60"/>
      <c r="F62" s="221">
        <f>SUM(F55:F61)</f>
        <v>2083.333333333333</v>
      </c>
    </row>
    <row r="63" spans="1:2" ht="12.75">
      <c r="A63" s="51" t="s">
        <v>283</v>
      </c>
      <c r="B63" s="51"/>
    </row>
    <row r="64" spans="1:6" ht="12.75">
      <c r="A64" s="97" t="s">
        <v>284</v>
      </c>
      <c r="B64" s="97"/>
      <c r="C64" s="1">
        <v>3</v>
      </c>
      <c r="D64" s="1">
        <v>12</v>
      </c>
      <c r="E64" s="1">
        <v>10</v>
      </c>
      <c r="F64" s="1">
        <f>+E64*11</f>
        <v>110</v>
      </c>
    </row>
    <row r="65" spans="1:6" ht="12.75">
      <c r="A65" s="97" t="s">
        <v>285</v>
      </c>
      <c r="B65" s="97"/>
      <c r="C65" s="1">
        <v>12</v>
      </c>
      <c r="D65" s="1">
        <v>1</v>
      </c>
      <c r="E65" s="1">
        <v>250</v>
      </c>
      <c r="F65" s="220">
        <f>+E65/C65</f>
        <v>20.833333333333332</v>
      </c>
    </row>
    <row r="66" spans="1:6" ht="12.75">
      <c r="A66" s="96" t="s">
        <v>79</v>
      </c>
      <c r="B66" s="96"/>
      <c r="C66" s="60"/>
      <c r="D66" s="1"/>
      <c r="E66" s="60"/>
      <c r="F66" s="234">
        <f>SUM(F64:F65)</f>
        <v>130.83333333333334</v>
      </c>
    </row>
    <row r="67" spans="1:6" s="413" customFormat="1" ht="12.75">
      <c r="A67" s="410" t="s">
        <v>253</v>
      </c>
      <c r="B67" s="411"/>
      <c r="C67" s="411"/>
      <c r="D67" s="411"/>
      <c r="E67" s="411"/>
      <c r="F67" s="412">
        <f>F62+F65</f>
        <v>2104.1666666666665</v>
      </c>
    </row>
    <row r="69" ht="12.75">
      <c r="A69" s="342" t="s">
        <v>30</v>
      </c>
    </row>
    <row r="70" spans="1:6" ht="12.75">
      <c r="A70" s="435" t="s">
        <v>94</v>
      </c>
      <c r="B70" s="436"/>
      <c r="C70" s="436"/>
      <c r="D70" s="436"/>
      <c r="E70" s="436"/>
      <c r="F70" s="437" t="e">
        <f>SUM(F71:F74)</f>
        <v>#REF!</v>
      </c>
    </row>
    <row r="71" spans="1:6" ht="12.75">
      <c r="A71" s="438" t="s">
        <v>35</v>
      </c>
      <c r="B71" s="1"/>
      <c r="C71" s="1"/>
      <c r="D71" s="1"/>
      <c r="E71" s="1"/>
      <c r="F71" s="220" t="e">
        <f>$F$15*МОП!I33</f>
        <v>#REF!</v>
      </c>
    </row>
    <row r="72" spans="1:6" ht="38.25">
      <c r="A72" s="438" t="s">
        <v>239</v>
      </c>
      <c r="B72" s="1"/>
      <c r="C72" s="1"/>
      <c r="D72" s="1"/>
      <c r="E72" s="1"/>
      <c r="F72" s="220" t="e">
        <f>$F$15*МОП!I34</f>
        <v>#REF!</v>
      </c>
    </row>
    <row r="73" spans="1:6" ht="25.5">
      <c r="A73" s="438" t="s">
        <v>32</v>
      </c>
      <c r="B73" s="1"/>
      <c r="C73" s="1"/>
      <c r="D73" s="1"/>
      <c r="E73" s="1"/>
      <c r="F73" s="220" t="e">
        <f>$F$15*МОП!I35</f>
        <v>#REF!</v>
      </c>
    </row>
    <row r="74" spans="1:6" ht="25.5">
      <c r="A74" s="438" t="s">
        <v>240</v>
      </c>
      <c r="B74" s="1"/>
      <c r="C74" s="1"/>
      <c r="D74" s="1"/>
      <c r="E74" s="1"/>
      <c r="F74" s="220" t="e">
        <f>$F$15*МОП!I36</f>
        <v>#REF!</v>
      </c>
    </row>
    <row r="75" spans="1:6" ht="12.75">
      <c r="A75" s="439" t="s">
        <v>114</v>
      </c>
      <c r="B75" s="440"/>
      <c r="C75" s="440"/>
      <c r="D75" s="440"/>
      <c r="E75" s="440"/>
      <c r="F75" s="441" t="e">
        <f>SUM(F76:F78)</f>
        <v>#REF!</v>
      </c>
    </row>
    <row r="76" spans="1:6" ht="12.75">
      <c r="A76" s="442" t="s">
        <v>241</v>
      </c>
      <c r="B76" s="1"/>
      <c r="C76" s="1"/>
      <c r="D76" s="1"/>
      <c r="E76" s="1"/>
      <c r="F76" s="220" t="e">
        <f>$F$31*#REF!</f>
        <v>#REF!</v>
      </c>
    </row>
    <row r="77" spans="1:6" ht="12.75">
      <c r="A77" s="442" t="s">
        <v>242</v>
      </c>
      <c r="B77" s="1"/>
      <c r="C77" s="1"/>
      <c r="D77" s="1"/>
      <c r="E77" s="1"/>
      <c r="F77" s="220" t="e">
        <f>$F$31*#REF!</f>
        <v>#REF!</v>
      </c>
    </row>
    <row r="78" spans="1:6" ht="25.5">
      <c r="A78" s="442" t="s">
        <v>243</v>
      </c>
      <c r="B78" s="1"/>
      <c r="C78" s="1"/>
      <c r="D78" s="1"/>
      <c r="E78" s="1"/>
      <c r="F78" s="220" t="e">
        <f>$F$31*#REF!</f>
        <v>#REF!</v>
      </c>
    </row>
    <row r="79" spans="1:6" ht="12.75">
      <c r="A79" s="358" t="s">
        <v>245</v>
      </c>
      <c r="B79" s="443"/>
      <c r="C79" s="443"/>
      <c r="D79" s="443"/>
      <c r="E79" s="443"/>
      <c r="F79" s="638" t="e">
        <f>SUM(F80:F81)</f>
        <v>#REF!</v>
      </c>
    </row>
    <row r="80" spans="1:6" ht="63.75">
      <c r="A80" s="442" t="s">
        <v>246</v>
      </c>
      <c r="B80" s="1"/>
      <c r="C80" s="1"/>
      <c r="D80" s="1"/>
      <c r="E80" s="1"/>
      <c r="F80" s="1" t="e">
        <f>$F$67*ТО!I39</f>
        <v>#REF!</v>
      </c>
    </row>
    <row r="81" spans="1:6" ht="12.75">
      <c r="A81" s="61" t="s">
        <v>385</v>
      </c>
      <c r="B81" s="1"/>
      <c r="C81" s="1"/>
      <c r="D81" s="1"/>
      <c r="E81" s="1"/>
      <c r="F81" s="219" t="e">
        <f>$F$67*ТО!I40</f>
        <v>#REF!</v>
      </c>
    </row>
    <row r="82" spans="1:6" ht="12.75">
      <c r="A82" s="445" t="s">
        <v>247</v>
      </c>
      <c r="B82" s="444"/>
      <c r="C82" s="444"/>
      <c r="D82" s="444"/>
      <c r="E82" s="444"/>
      <c r="F82" s="446"/>
    </row>
    <row r="83" spans="1:6" ht="12.75">
      <c r="A83" s="442" t="s">
        <v>248</v>
      </c>
      <c r="B83" s="1"/>
      <c r="C83" s="1"/>
      <c r="D83" s="1"/>
      <c r="E83" s="1"/>
      <c r="F83" s="1"/>
    </row>
    <row r="84" spans="1:6" ht="25.5">
      <c r="A84" s="442" t="s">
        <v>249</v>
      </c>
      <c r="B84" s="1"/>
      <c r="C84" s="1"/>
      <c r="D84" s="1"/>
      <c r="E84" s="1"/>
      <c r="F84" s="1"/>
    </row>
  </sheetData>
  <sheetProtection/>
  <mergeCells count="5">
    <mergeCell ref="A50:A51"/>
    <mergeCell ref="A39:F39"/>
    <mergeCell ref="A46:F46"/>
    <mergeCell ref="A3:F3"/>
    <mergeCell ref="A17:F17"/>
  </mergeCells>
  <printOptions/>
  <pageMargins left="0.75" right="0.27" top="0.37" bottom="0.59" header="0.17" footer="0.5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B7">
      <selection activeCell="E6" sqref="E6:O97"/>
    </sheetView>
  </sheetViews>
  <sheetFormatPr defaultColWidth="9.00390625" defaultRowHeight="12.75"/>
  <cols>
    <col min="1" max="1" width="53.375" style="5" customWidth="1"/>
    <col min="2" max="2" width="21.00390625" style="9" customWidth="1"/>
    <col min="3" max="3" width="17.625" style="9" customWidth="1"/>
    <col min="4" max="4" width="3.00390625" style="547" customWidth="1"/>
    <col min="5" max="5" width="12.875" style="644" customWidth="1"/>
    <col min="6" max="6" width="12.25390625" style="645" customWidth="1"/>
    <col min="7" max="7" width="25.75390625" style="9" customWidth="1"/>
    <col min="8" max="8" width="22.375" style="9" customWidth="1"/>
    <col min="9" max="16384" width="9.125" style="9" customWidth="1"/>
  </cols>
  <sheetData>
    <row r="1" spans="2:3" ht="15.75">
      <c r="B1" s="761" t="s">
        <v>427</v>
      </c>
      <c r="C1" s="761"/>
    </row>
    <row r="2" spans="2:53" ht="15.75">
      <c r="B2" s="757" t="s">
        <v>93</v>
      </c>
      <c r="C2" s="757"/>
      <c r="D2" s="54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61.5" customHeight="1">
      <c r="B3" s="758" t="s">
        <v>378</v>
      </c>
      <c r="C3" s="758"/>
      <c r="D3" s="549"/>
      <c r="E3" s="646"/>
      <c r="F3" s="64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4" ht="25.5" customHeight="1">
      <c r="A4" s="9"/>
      <c r="B4" s="27"/>
      <c r="C4" s="9" t="s">
        <v>379</v>
      </c>
      <c r="D4" s="550"/>
    </row>
    <row r="5" spans="1:53" ht="27.75" customHeight="1">
      <c r="A5" s="9"/>
      <c r="B5" s="565" t="s">
        <v>384</v>
      </c>
      <c r="D5" s="551"/>
      <c r="E5" s="648"/>
      <c r="F5" s="64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>
      <c r="A6" s="9"/>
      <c r="B6" s="8" t="s">
        <v>429</v>
      </c>
      <c r="C6" s="11"/>
      <c r="D6" s="551"/>
      <c r="E6"/>
      <c r="F6"/>
      <c r="G6"/>
      <c r="H6"/>
      <c r="I6"/>
      <c r="J6"/>
      <c r="K6"/>
      <c r="L6"/>
      <c r="M6"/>
      <c r="N6"/>
      <c r="O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15" ht="15.75">
      <c r="A7" s="757" t="s">
        <v>138</v>
      </c>
      <c r="B7" s="757"/>
      <c r="C7" s="757"/>
      <c r="D7" s="552"/>
      <c r="E7"/>
      <c r="F7"/>
      <c r="G7"/>
      <c r="H7"/>
      <c r="I7"/>
      <c r="J7"/>
      <c r="K7"/>
      <c r="L7"/>
      <c r="M7"/>
      <c r="N7"/>
      <c r="O7"/>
    </row>
    <row r="8" spans="1:15" ht="24" customHeight="1">
      <c r="A8" s="759" t="s">
        <v>373</v>
      </c>
      <c r="B8" s="759"/>
      <c r="C8" s="759"/>
      <c r="D8" s="550"/>
      <c r="E8"/>
      <c r="F8"/>
      <c r="G8"/>
      <c r="H8"/>
      <c r="I8"/>
      <c r="J8"/>
      <c r="K8"/>
      <c r="L8"/>
      <c r="M8"/>
      <c r="N8"/>
      <c r="O8"/>
    </row>
    <row r="9" spans="1:15" ht="30.75" customHeight="1">
      <c r="A9" s="757" t="s">
        <v>215</v>
      </c>
      <c r="B9" s="757"/>
      <c r="C9" s="757"/>
      <c r="D9" s="550"/>
      <c r="E9"/>
      <c r="F9"/>
      <c r="G9"/>
      <c r="H9"/>
      <c r="I9"/>
      <c r="J9"/>
      <c r="K9"/>
      <c r="L9"/>
      <c r="M9"/>
      <c r="N9"/>
      <c r="O9"/>
    </row>
    <row r="10" spans="1:15" ht="22.5" customHeight="1">
      <c r="A10" s="7" t="s">
        <v>139</v>
      </c>
      <c r="B10" s="479" t="s">
        <v>443</v>
      </c>
      <c r="C10" s="7"/>
      <c r="D10" s="550"/>
      <c r="E10"/>
      <c r="F10"/>
      <c r="G10"/>
      <c r="H10"/>
      <c r="I10"/>
      <c r="J10"/>
      <c r="K10"/>
      <c r="L10"/>
      <c r="M10"/>
      <c r="N10"/>
      <c r="O10"/>
    </row>
    <row r="11" spans="1:15" ht="38.25" customHeight="1">
      <c r="A11" s="182" t="s">
        <v>140</v>
      </c>
      <c r="B11" s="6"/>
      <c r="C11" s="6"/>
      <c r="E11"/>
      <c r="F11"/>
      <c r="G11"/>
      <c r="H11"/>
      <c r="I11"/>
      <c r="J11"/>
      <c r="K11"/>
      <c r="L11"/>
      <c r="M11"/>
      <c r="N11"/>
      <c r="O11"/>
    </row>
    <row r="12" spans="1:15" ht="30.75" customHeight="1">
      <c r="A12" s="5" t="s">
        <v>142</v>
      </c>
      <c r="B12" s="6" t="s">
        <v>377</v>
      </c>
      <c r="C12" s="7"/>
      <c r="E12"/>
      <c r="F12"/>
      <c r="G12"/>
      <c r="H12"/>
      <c r="I12"/>
      <c r="J12"/>
      <c r="K12"/>
      <c r="L12"/>
      <c r="M12"/>
      <c r="N12"/>
      <c r="O12"/>
    </row>
    <row r="13" spans="1:15" ht="15.75" customHeight="1">
      <c r="A13" s="7" t="s">
        <v>143</v>
      </c>
      <c r="B13" s="479">
        <v>1917</v>
      </c>
      <c r="E13"/>
      <c r="F13"/>
      <c r="G13"/>
      <c r="H13"/>
      <c r="I13"/>
      <c r="J13"/>
      <c r="K13"/>
      <c r="L13"/>
      <c r="M13"/>
      <c r="N13"/>
      <c r="O13"/>
    </row>
    <row r="14" spans="1:15" ht="15.75" customHeight="1">
      <c r="A14" s="760" t="s">
        <v>144</v>
      </c>
      <c r="B14" s="760"/>
      <c r="C14" s="480">
        <v>0.36</v>
      </c>
      <c r="E14"/>
      <c r="F14"/>
      <c r="G14"/>
      <c r="H14"/>
      <c r="I14"/>
      <c r="J14"/>
      <c r="K14"/>
      <c r="L14"/>
      <c r="M14"/>
      <c r="N14"/>
      <c r="O14"/>
    </row>
    <row r="15" spans="1:15" ht="15.75" customHeight="1">
      <c r="A15" s="7" t="s">
        <v>145</v>
      </c>
      <c r="B15" s="480"/>
      <c r="C15" s="668"/>
      <c r="E15"/>
      <c r="F15"/>
      <c r="G15"/>
      <c r="H15"/>
      <c r="I15"/>
      <c r="J15"/>
      <c r="K15"/>
      <c r="L15"/>
      <c r="M15"/>
      <c r="N15"/>
      <c r="O15"/>
    </row>
    <row r="16" spans="1:15" ht="15.75" customHeight="1">
      <c r="A16" s="7" t="s">
        <v>146</v>
      </c>
      <c r="B16" s="479" t="s">
        <v>442</v>
      </c>
      <c r="C16" s="7"/>
      <c r="E16"/>
      <c r="F16"/>
      <c r="G16"/>
      <c r="H16"/>
      <c r="I16"/>
      <c r="J16"/>
      <c r="K16"/>
      <c r="L16"/>
      <c r="M16"/>
      <c r="N16"/>
      <c r="O16"/>
    </row>
    <row r="17" spans="1:15" ht="15.75" customHeight="1">
      <c r="A17" s="182" t="s">
        <v>219</v>
      </c>
      <c r="B17" s="479" t="s">
        <v>141</v>
      </c>
      <c r="E17"/>
      <c r="F17"/>
      <c r="G17"/>
      <c r="H17"/>
      <c r="I17"/>
      <c r="J17"/>
      <c r="K17"/>
      <c r="L17"/>
      <c r="M17"/>
      <c r="N17"/>
      <c r="O17"/>
    </row>
    <row r="18" spans="1:15" ht="15.75" customHeight="1">
      <c r="A18" s="7" t="s">
        <v>147</v>
      </c>
      <c r="B18" s="481">
        <v>1</v>
      </c>
      <c r="E18"/>
      <c r="F18"/>
      <c r="G18"/>
      <c r="H18"/>
      <c r="I18"/>
      <c r="J18"/>
      <c r="K18"/>
      <c r="L18"/>
      <c r="M18"/>
      <c r="N18"/>
      <c r="O18"/>
    </row>
    <row r="19" spans="1:15" ht="21" customHeight="1">
      <c r="A19" s="7" t="s">
        <v>148</v>
      </c>
      <c r="B19" s="479" t="s">
        <v>141</v>
      </c>
      <c r="E19"/>
      <c r="F19"/>
      <c r="G19"/>
      <c r="H19"/>
      <c r="I19"/>
      <c r="J19"/>
      <c r="K19"/>
      <c r="L19"/>
      <c r="M19"/>
      <c r="N19"/>
      <c r="O19"/>
    </row>
    <row r="20" spans="1:15" ht="21" customHeight="1">
      <c r="A20" s="7" t="s">
        <v>149</v>
      </c>
      <c r="B20" s="479" t="s">
        <v>141</v>
      </c>
      <c r="E20"/>
      <c r="F20"/>
      <c r="G20"/>
      <c r="H20"/>
      <c r="I20"/>
      <c r="J20"/>
      <c r="K20"/>
      <c r="L20"/>
      <c r="M20"/>
      <c r="N20"/>
      <c r="O20"/>
    </row>
    <row r="21" spans="1:15" ht="21" customHeight="1">
      <c r="A21" s="7" t="s">
        <v>150</v>
      </c>
      <c r="B21" s="479" t="s">
        <v>141</v>
      </c>
      <c r="E21"/>
      <c r="F21"/>
      <c r="G21"/>
      <c r="H21"/>
      <c r="I21"/>
      <c r="J21"/>
      <c r="K21"/>
      <c r="L21"/>
      <c r="M21"/>
      <c r="N21"/>
      <c r="O21"/>
    </row>
    <row r="22" spans="1:15" ht="21" customHeight="1">
      <c r="A22" s="7" t="s">
        <v>151</v>
      </c>
      <c r="B22" s="479" t="s">
        <v>141</v>
      </c>
      <c r="E22"/>
      <c r="F22"/>
      <c r="G22"/>
      <c r="H22"/>
      <c r="I22"/>
      <c r="J22"/>
      <c r="K22"/>
      <c r="L22"/>
      <c r="M22"/>
      <c r="N22"/>
      <c r="O22"/>
    </row>
    <row r="23" spans="1:15" ht="21" customHeight="1">
      <c r="A23" s="7" t="s">
        <v>152</v>
      </c>
      <c r="B23" s="479">
        <v>1</v>
      </c>
      <c r="E23"/>
      <c r="F23"/>
      <c r="G23"/>
      <c r="H23"/>
      <c r="I23"/>
      <c r="J23"/>
      <c r="K23"/>
      <c r="L23"/>
      <c r="M23"/>
      <c r="N23"/>
      <c r="O23"/>
    </row>
    <row r="24" spans="1:15" ht="47.25" customHeight="1">
      <c r="A24" s="758" t="s">
        <v>153</v>
      </c>
      <c r="B24" s="758"/>
      <c r="C24" s="540" t="s">
        <v>141</v>
      </c>
      <c r="E24"/>
      <c r="F24"/>
      <c r="G24"/>
      <c r="H24"/>
      <c r="I24"/>
      <c r="J24"/>
      <c r="K24"/>
      <c r="L24"/>
      <c r="M24"/>
      <c r="N24"/>
      <c r="O24"/>
    </row>
    <row r="25" spans="1:15" ht="33.75" customHeight="1">
      <c r="A25" s="758" t="s">
        <v>218</v>
      </c>
      <c r="B25" s="758"/>
      <c r="C25" s="541" t="s">
        <v>141</v>
      </c>
      <c r="E25"/>
      <c r="F25"/>
      <c r="G25"/>
      <c r="H25"/>
      <c r="I25"/>
      <c r="J25"/>
      <c r="K25"/>
      <c r="L25"/>
      <c r="M25"/>
      <c r="N25"/>
      <c r="O25"/>
    </row>
    <row r="26" spans="1:15" ht="31.5" customHeight="1">
      <c r="A26" s="758" t="s">
        <v>221</v>
      </c>
      <c r="B26" s="758"/>
      <c r="C26" s="540" t="s">
        <v>141</v>
      </c>
      <c r="E26"/>
      <c r="F26"/>
      <c r="G26"/>
      <c r="H26"/>
      <c r="I26"/>
      <c r="J26"/>
      <c r="K26"/>
      <c r="L26"/>
      <c r="M26"/>
      <c r="N26"/>
      <c r="O26"/>
    </row>
    <row r="27" spans="1:15" ht="48.75" customHeight="1">
      <c r="A27" s="7" t="s">
        <v>154</v>
      </c>
      <c r="B27" s="6">
        <v>181</v>
      </c>
      <c r="C27" s="10" t="s">
        <v>203</v>
      </c>
      <c r="E27"/>
      <c r="F27"/>
      <c r="G27"/>
      <c r="H27"/>
      <c r="I27"/>
      <c r="J27"/>
      <c r="K27"/>
      <c r="L27"/>
      <c r="M27"/>
      <c r="N27"/>
      <c r="O27"/>
    </row>
    <row r="28" spans="1:15" ht="21" customHeight="1">
      <c r="A28" s="7" t="s">
        <v>155</v>
      </c>
      <c r="B28" s="7"/>
      <c r="C28" s="7"/>
      <c r="D28" s="9"/>
      <c r="E28"/>
      <c r="F28"/>
      <c r="G28"/>
      <c r="H28"/>
      <c r="I28"/>
      <c r="J28"/>
      <c r="K28"/>
      <c r="L28"/>
      <c r="M28"/>
      <c r="N28"/>
      <c r="O28"/>
    </row>
    <row r="29" spans="1:15" ht="21" customHeight="1">
      <c r="A29" s="183" t="s">
        <v>156</v>
      </c>
      <c r="B29" s="7"/>
      <c r="C29" s="7"/>
      <c r="E29"/>
      <c r="F29"/>
      <c r="G29"/>
      <c r="H29"/>
      <c r="I29"/>
      <c r="J29"/>
      <c r="K29"/>
      <c r="L29"/>
      <c r="M29"/>
      <c r="N29"/>
      <c r="O29"/>
    </row>
    <row r="30" spans="1:15" ht="21" customHeight="1">
      <c r="A30" s="183" t="s">
        <v>157</v>
      </c>
      <c r="B30" s="482">
        <v>50.8</v>
      </c>
      <c r="C30" s="6" t="s">
        <v>158</v>
      </c>
      <c r="E30"/>
      <c r="F30"/>
      <c r="G30"/>
      <c r="H30"/>
      <c r="I30"/>
      <c r="J30"/>
      <c r="K30"/>
      <c r="L30"/>
      <c r="M30"/>
      <c r="N30"/>
      <c r="O30"/>
    </row>
    <row r="31" spans="1:15" ht="18" customHeight="1">
      <c r="A31" s="183" t="s">
        <v>216</v>
      </c>
      <c r="B31" s="10">
        <v>50.8</v>
      </c>
      <c r="C31" s="10" t="s">
        <v>158</v>
      </c>
      <c r="E31"/>
      <c r="F31"/>
      <c r="G31"/>
      <c r="H31"/>
      <c r="I31"/>
      <c r="J31"/>
      <c r="K31"/>
      <c r="L31"/>
      <c r="M31"/>
      <c r="N31"/>
      <c r="O31"/>
    </row>
    <row r="32" spans="1:15" ht="18" customHeight="1">
      <c r="A32" s="184" t="s">
        <v>217</v>
      </c>
      <c r="B32" s="10">
        <v>38.3</v>
      </c>
      <c r="C32" s="10" t="s">
        <v>158</v>
      </c>
      <c r="E32"/>
      <c r="F32"/>
      <c r="G32"/>
      <c r="H32"/>
      <c r="I32"/>
      <c r="J32"/>
      <c r="K32"/>
      <c r="L32"/>
      <c r="M32"/>
      <c r="N32"/>
      <c r="O32"/>
    </row>
    <row r="33" spans="1:15" ht="18" customHeight="1">
      <c r="A33" s="185" t="s">
        <v>223</v>
      </c>
      <c r="B33" s="483">
        <v>0</v>
      </c>
      <c r="C33" s="10" t="s">
        <v>158</v>
      </c>
      <c r="E33"/>
      <c r="F33"/>
      <c r="G33"/>
      <c r="H33"/>
      <c r="I33"/>
      <c r="J33"/>
      <c r="K33"/>
      <c r="L33"/>
      <c r="M33"/>
      <c r="N33"/>
      <c r="O33"/>
    </row>
    <row r="34" spans="1:15" ht="48" customHeight="1">
      <c r="A34" s="185" t="s">
        <v>222</v>
      </c>
      <c r="B34" s="483">
        <v>0</v>
      </c>
      <c r="C34" s="10" t="s">
        <v>158</v>
      </c>
      <c r="E34"/>
      <c r="F34"/>
      <c r="G34"/>
      <c r="H34"/>
      <c r="I34"/>
      <c r="J34"/>
      <c r="K34"/>
      <c r="L34"/>
      <c r="M34"/>
      <c r="N34"/>
      <c r="O34"/>
    </row>
    <row r="35" spans="1:15" ht="51" customHeight="1">
      <c r="A35" s="7" t="s">
        <v>159</v>
      </c>
      <c r="B35" s="10">
        <v>0</v>
      </c>
      <c r="C35" s="10" t="s">
        <v>82</v>
      </c>
      <c r="E35"/>
      <c r="F35"/>
      <c r="G35"/>
      <c r="H35"/>
      <c r="I35"/>
      <c r="J35"/>
      <c r="K35"/>
      <c r="L35"/>
      <c r="M35"/>
      <c r="N35"/>
      <c r="O35"/>
    </row>
    <row r="36" spans="1:15" ht="36" customHeight="1">
      <c r="A36" s="182" t="s">
        <v>160</v>
      </c>
      <c r="B36" s="10">
        <v>0</v>
      </c>
      <c r="C36" s="10" t="s">
        <v>158</v>
      </c>
      <c r="E36"/>
      <c r="F36"/>
      <c r="G36"/>
      <c r="H36"/>
      <c r="I36"/>
      <c r="J36"/>
      <c r="K36"/>
      <c r="L36"/>
      <c r="M36"/>
      <c r="N36"/>
      <c r="O36"/>
    </row>
    <row r="37" spans="1:15" ht="32.25" customHeight="1">
      <c r="A37" s="7" t="s">
        <v>161</v>
      </c>
      <c r="B37" s="483"/>
      <c r="C37" s="10" t="s">
        <v>158</v>
      </c>
      <c r="E37"/>
      <c r="F37"/>
      <c r="G37"/>
      <c r="H37"/>
      <c r="I37"/>
      <c r="J37"/>
      <c r="K37"/>
      <c r="L37"/>
      <c r="M37"/>
      <c r="N37"/>
      <c r="O37"/>
    </row>
    <row r="38" spans="1:15" ht="15" customHeight="1">
      <c r="A38" s="57" t="s">
        <v>370</v>
      </c>
      <c r="B38" s="484">
        <v>0</v>
      </c>
      <c r="C38" s="7" t="s">
        <v>158</v>
      </c>
      <c r="D38" s="553"/>
      <c r="E38"/>
      <c r="F38"/>
      <c r="G38"/>
      <c r="H38"/>
      <c r="I38"/>
      <c r="J38"/>
      <c r="K38"/>
      <c r="L38"/>
      <c r="M38"/>
      <c r="N38"/>
      <c r="O38"/>
    </row>
    <row r="39" spans="1:15" ht="48" customHeight="1">
      <c r="A39" s="557" t="s">
        <v>162</v>
      </c>
      <c r="B39" s="485">
        <v>250</v>
      </c>
      <c r="C39" s="653"/>
      <c r="D39" s="553"/>
      <c r="E39"/>
      <c r="F39"/>
      <c r="G39"/>
      <c r="H39"/>
      <c r="I39"/>
      <c r="J39"/>
      <c r="K39"/>
      <c r="L39"/>
      <c r="M39"/>
      <c r="N39"/>
      <c r="O39"/>
    </row>
    <row r="40" spans="1:15" ht="33" customHeight="1">
      <c r="A40" s="558" t="s">
        <v>163</v>
      </c>
      <c r="B40" s="484">
        <v>0</v>
      </c>
      <c r="C40" s="58" t="s">
        <v>158</v>
      </c>
      <c r="D40" s="553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559" t="s">
        <v>264</v>
      </c>
      <c r="B41" s="484"/>
      <c r="C41" s="58" t="s">
        <v>158</v>
      </c>
      <c r="D41" s="554"/>
      <c r="E41"/>
      <c r="F41"/>
      <c r="G41"/>
      <c r="H41"/>
      <c r="I41"/>
      <c r="J41"/>
      <c r="K41"/>
      <c r="L41"/>
      <c r="M41"/>
      <c r="N41"/>
      <c r="O41"/>
    </row>
    <row r="42" spans="1:15" ht="15" customHeight="1">
      <c r="A42" s="558" t="s">
        <v>256</v>
      </c>
      <c r="B42" s="484">
        <v>250</v>
      </c>
      <c r="C42" s="58" t="s">
        <v>158</v>
      </c>
      <c r="D42" s="554"/>
      <c r="E42"/>
      <c r="F42"/>
      <c r="G42"/>
      <c r="H42"/>
      <c r="I42"/>
      <c r="J42"/>
      <c r="K42"/>
      <c r="L42"/>
      <c r="M42"/>
      <c r="N42"/>
      <c r="O42"/>
    </row>
    <row r="43" spans="1:15" ht="15.75" customHeight="1">
      <c r="A43" s="183" t="s">
        <v>257</v>
      </c>
      <c r="B43" s="482">
        <v>0</v>
      </c>
      <c r="C43" s="59" t="s">
        <v>158</v>
      </c>
      <c r="D43" s="554"/>
      <c r="E43"/>
      <c r="F43"/>
      <c r="G43"/>
      <c r="H43"/>
      <c r="I43"/>
      <c r="J43"/>
      <c r="K43"/>
      <c r="L43"/>
      <c r="M43"/>
      <c r="N43"/>
      <c r="O43"/>
    </row>
    <row r="44" spans="1:15" ht="15.75" customHeight="1">
      <c r="A44" s="5" t="s">
        <v>164</v>
      </c>
      <c r="B44" s="17"/>
      <c r="C44" s="17"/>
      <c r="D44" s="554"/>
      <c r="E44"/>
      <c r="F44"/>
      <c r="G44"/>
      <c r="H44"/>
      <c r="I44"/>
      <c r="J44"/>
      <c r="K44"/>
      <c r="L44"/>
      <c r="M44"/>
      <c r="N44"/>
      <c r="O44"/>
    </row>
    <row r="45" spans="1:15" ht="15" customHeight="1">
      <c r="A45" s="5" t="s">
        <v>371</v>
      </c>
      <c r="B45" s="684">
        <v>3</v>
      </c>
      <c r="C45" s="17" t="s">
        <v>372</v>
      </c>
      <c r="D45" s="553"/>
      <c r="E45"/>
      <c r="F45"/>
      <c r="G45"/>
      <c r="H45"/>
      <c r="I45"/>
      <c r="J45"/>
      <c r="K45"/>
      <c r="L45"/>
      <c r="M45"/>
      <c r="N45"/>
      <c r="O45"/>
    </row>
    <row r="46" spans="1:15" ht="15" customHeight="1">
      <c r="A46" s="5" t="s">
        <v>374</v>
      </c>
      <c r="B46" s="10">
        <v>67.3</v>
      </c>
      <c r="C46" s="6" t="s">
        <v>158</v>
      </c>
      <c r="D46" s="553"/>
      <c r="E46"/>
      <c r="F46"/>
      <c r="G46"/>
      <c r="H46"/>
      <c r="I46"/>
      <c r="J46"/>
      <c r="K46"/>
      <c r="L46"/>
      <c r="M46"/>
      <c r="N46"/>
      <c r="O46"/>
    </row>
    <row r="47" spans="1:15" ht="18" customHeight="1">
      <c r="A47" s="642" t="s">
        <v>393</v>
      </c>
      <c r="B47" s="680"/>
      <c r="C47" s="7"/>
      <c r="E47"/>
      <c r="F47"/>
      <c r="G47"/>
      <c r="H47"/>
      <c r="I47"/>
      <c r="J47"/>
      <c r="K47"/>
      <c r="L47"/>
      <c r="M47"/>
      <c r="N47"/>
      <c r="O47"/>
    </row>
    <row r="48" spans="1:15" ht="15" customHeight="1">
      <c r="A48" s="643" t="s">
        <v>394</v>
      </c>
      <c r="B48" s="654"/>
      <c r="C48" s="7"/>
      <c r="D48" s="553"/>
      <c r="E48"/>
      <c r="F48"/>
      <c r="G48"/>
      <c r="H48"/>
      <c r="I48"/>
      <c r="J48"/>
      <c r="K48"/>
      <c r="L48"/>
      <c r="M48"/>
      <c r="N48"/>
      <c r="O48"/>
    </row>
    <row r="49" spans="1:15" ht="15" customHeight="1">
      <c r="A49" s="643" t="s">
        <v>396</v>
      </c>
      <c r="B49" s="654">
        <v>67.3</v>
      </c>
      <c r="C49" s="7"/>
      <c r="D49" s="553"/>
      <c r="E49"/>
      <c r="F49"/>
      <c r="G49"/>
      <c r="H49"/>
      <c r="I49"/>
      <c r="J49"/>
      <c r="K49"/>
      <c r="L49"/>
      <c r="M49"/>
      <c r="N49"/>
      <c r="O49"/>
    </row>
    <row r="50" spans="1:15" ht="15" customHeight="1">
      <c r="A50" s="643" t="s">
        <v>395</v>
      </c>
      <c r="B50" s="654"/>
      <c r="C50" s="7"/>
      <c r="D50" s="553"/>
      <c r="E50"/>
      <c r="F50"/>
      <c r="G50"/>
      <c r="H50"/>
      <c r="I50"/>
      <c r="J50"/>
      <c r="K50"/>
      <c r="L50"/>
      <c r="M50"/>
      <c r="N50"/>
      <c r="O50"/>
    </row>
    <row r="51" spans="1:15" ht="15" customHeight="1">
      <c r="A51" s="757" t="s">
        <v>165</v>
      </c>
      <c r="B51" s="757"/>
      <c r="C51" s="757"/>
      <c r="D51" s="553"/>
      <c r="E51"/>
      <c r="F51"/>
      <c r="G51"/>
      <c r="H51"/>
      <c r="I51"/>
      <c r="J51"/>
      <c r="K51"/>
      <c r="L51"/>
      <c r="M51"/>
      <c r="N51"/>
      <c r="O51"/>
    </row>
    <row r="52" spans="4:15" ht="16.5" customHeight="1">
      <c r="D52" s="553"/>
      <c r="E52"/>
      <c r="F52"/>
      <c r="G52"/>
      <c r="H52"/>
      <c r="I52"/>
      <c r="J52"/>
      <c r="K52"/>
      <c r="L52"/>
      <c r="M52"/>
      <c r="N52"/>
      <c r="O52"/>
    </row>
    <row r="53" spans="1:15" ht="107.25" customHeight="1">
      <c r="A53" s="16" t="s">
        <v>220</v>
      </c>
      <c r="B53" s="16" t="s">
        <v>166</v>
      </c>
      <c r="C53" s="16" t="s">
        <v>167</v>
      </c>
      <c r="E53"/>
      <c r="F53"/>
      <c r="G53"/>
      <c r="H53"/>
      <c r="I53"/>
      <c r="J53"/>
      <c r="K53"/>
      <c r="L53"/>
      <c r="M53"/>
      <c r="N53"/>
      <c r="O53"/>
    </row>
    <row r="54" spans="1:15" ht="50.25" customHeight="1">
      <c r="A54" s="14" t="s">
        <v>168</v>
      </c>
      <c r="B54" s="685" t="s">
        <v>444</v>
      </c>
      <c r="C54" s="542" t="s">
        <v>445</v>
      </c>
      <c r="E54"/>
      <c r="F54"/>
      <c r="G54"/>
      <c r="H54"/>
      <c r="I54"/>
      <c r="J54"/>
      <c r="K54"/>
      <c r="L54"/>
      <c r="M54"/>
      <c r="N54"/>
      <c r="O54"/>
    </row>
    <row r="55" spans="1:15" ht="18.75" customHeight="1">
      <c r="A55" s="14" t="s">
        <v>169</v>
      </c>
      <c r="B55" s="685" t="s">
        <v>446</v>
      </c>
      <c r="C55" s="542" t="s">
        <v>447</v>
      </c>
      <c r="E55"/>
      <c r="F55"/>
      <c r="G55"/>
      <c r="H55"/>
      <c r="I55"/>
      <c r="J55"/>
      <c r="K55"/>
      <c r="L55"/>
      <c r="M55"/>
      <c r="N55"/>
      <c r="O55"/>
    </row>
    <row r="56" spans="1:15" ht="15" customHeight="1">
      <c r="A56" s="18" t="s">
        <v>170</v>
      </c>
      <c r="B56" s="685" t="s">
        <v>433</v>
      </c>
      <c r="C56" s="542"/>
      <c r="E56"/>
      <c r="F56"/>
      <c r="G56"/>
      <c r="H56"/>
      <c r="I56"/>
      <c r="J56"/>
      <c r="K56"/>
      <c r="L56"/>
      <c r="M56"/>
      <c r="N56"/>
      <c r="O56"/>
    </row>
    <row r="57" spans="1:15" ht="15" customHeight="1">
      <c r="A57" s="15" t="s">
        <v>171</v>
      </c>
      <c r="B57" s="686"/>
      <c r="C57" s="544"/>
      <c r="E57"/>
      <c r="F57"/>
      <c r="G57"/>
      <c r="H57"/>
      <c r="I57"/>
      <c r="J57"/>
      <c r="K57"/>
      <c r="L57"/>
      <c r="M57"/>
      <c r="N57"/>
      <c r="O57"/>
    </row>
    <row r="58" spans="1:15" ht="15" customHeight="1">
      <c r="A58" s="19" t="s">
        <v>375</v>
      </c>
      <c r="B58" s="686" t="s">
        <v>448</v>
      </c>
      <c r="C58" s="681" t="s">
        <v>447</v>
      </c>
      <c r="E58"/>
      <c r="F58"/>
      <c r="G58"/>
      <c r="H58"/>
      <c r="I58"/>
      <c r="J58"/>
      <c r="K58"/>
      <c r="L58"/>
      <c r="M58"/>
      <c r="N58"/>
      <c r="O58"/>
    </row>
    <row r="59" spans="1:15" ht="15" customHeight="1">
      <c r="A59" s="19" t="s">
        <v>172</v>
      </c>
      <c r="B59" s="560"/>
      <c r="C59" s="681"/>
      <c r="E59"/>
      <c r="F59"/>
      <c r="G59"/>
      <c r="H59"/>
      <c r="I59"/>
      <c r="J59"/>
      <c r="K59"/>
      <c r="L59"/>
      <c r="M59"/>
      <c r="N59"/>
      <c r="O59"/>
    </row>
    <row r="60" spans="1:15" ht="15" customHeight="1">
      <c r="A60" s="19" t="s">
        <v>173</v>
      </c>
      <c r="B60" s="560"/>
      <c r="C60" s="681"/>
      <c r="E60"/>
      <c r="F60"/>
      <c r="G60"/>
      <c r="H60"/>
      <c r="I60"/>
      <c r="J60"/>
      <c r="K60"/>
      <c r="L60"/>
      <c r="M60"/>
      <c r="N60"/>
      <c r="O60"/>
    </row>
    <row r="61" spans="1:15" ht="15" customHeight="1">
      <c r="A61" s="20" t="s">
        <v>174</v>
      </c>
      <c r="B61" s="687"/>
      <c r="C61" s="688"/>
      <c r="E61"/>
      <c r="F61"/>
      <c r="G61"/>
      <c r="H61"/>
      <c r="I61"/>
      <c r="J61"/>
      <c r="K61"/>
      <c r="L61"/>
      <c r="M61"/>
      <c r="N61"/>
      <c r="O61"/>
    </row>
    <row r="62" spans="1:15" ht="15" customHeight="1">
      <c r="A62" s="21" t="s">
        <v>175</v>
      </c>
      <c r="B62" s="488" t="s">
        <v>449</v>
      </c>
      <c r="C62" s="681" t="s">
        <v>450</v>
      </c>
      <c r="E62"/>
      <c r="F62"/>
      <c r="G62"/>
      <c r="H62"/>
      <c r="I62"/>
      <c r="J62"/>
      <c r="K62"/>
      <c r="L62"/>
      <c r="M62"/>
      <c r="N62"/>
      <c r="O62"/>
    </row>
    <row r="63" spans="1:15" ht="44.25" customHeight="1">
      <c r="A63" s="22" t="s">
        <v>176</v>
      </c>
      <c r="B63" s="685" t="s">
        <v>451</v>
      </c>
      <c r="C63" s="681" t="s">
        <v>452</v>
      </c>
      <c r="E63"/>
      <c r="F63"/>
      <c r="G63"/>
      <c r="H63"/>
      <c r="I63"/>
      <c r="J63"/>
      <c r="K63"/>
      <c r="L63"/>
      <c r="M63"/>
      <c r="N63"/>
      <c r="O63"/>
    </row>
    <row r="64" spans="1:15" ht="30" customHeight="1">
      <c r="A64" s="15" t="s">
        <v>177</v>
      </c>
      <c r="B64" s="486"/>
      <c r="C64" s="544"/>
      <c r="E64"/>
      <c r="F64"/>
      <c r="G64"/>
      <c r="H64"/>
      <c r="I64"/>
      <c r="J64"/>
      <c r="K64"/>
      <c r="L64"/>
      <c r="M64"/>
      <c r="N64"/>
      <c r="O64"/>
    </row>
    <row r="65" spans="1:15" ht="15" customHeight="1">
      <c r="A65" s="23" t="s">
        <v>178</v>
      </c>
      <c r="B65" s="560" t="s">
        <v>453</v>
      </c>
      <c r="C65" s="681" t="s">
        <v>454</v>
      </c>
      <c r="E65"/>
      <c r="F65"/>
      <c r="G65"/>
      <c r="H65"/>
      <c r="I65"/>
      <c r="J65"/>
      <c r="K65"/>
      <c r="L65"/>
      <c r="M65"/>
      <c r="N65"/>
      <c r="O65"/>
    </row>
    <row r="66" spans="1:15" ht="30.75" customHeight="1">
      <c r="A66" s="24" t="s">
        <v>179</v>
      </c>
      <c r="B66" s="487" t="s">
        <v>455</v>
      </c>
      <c r="C66" s="545" t="s">
        <v>456</v>
      </c>
      <c r="E66"/>
      <c r="F66"/>
      <c r="G66"/>
      <c r="H66"/>
      <c r="I66"/>
      <c r="J66"/>
      <c r="K66"/>
      <c r="L66"/>
      <c r="M66"/>
      <c r="N66"/>
      <c r="O66"/>
    </row>
    <row r="67" spans="1:15" ht="15" customHeight="1">
      <c r="A67" s="25" t="s">
        <v>174</v>
      </c>
      <c r="B67" s="488"/>
      <c r="C67" s="543"/>
      <c r="E67"/>
      <c r="F67"/>
      <c r="G67"/>
      <c r="H67"/>
      <c r="I67"/>
      <c r="J67"/>
      <c r="K67"/>
      <c r="L67"/>
      <c r="M67"/>
      <c r="N67"/>
      <c r="O67"/>
    </row>
    <row r="68" spans="1:15" ht="15" customHeight="1">
      <c r="A68" s="15" t="s">
        <v>180</v>
      </c>
      <c r="B68" s="486"/>
      <c r="C68" s="544"/>
      <c r="E68"/>
      <c r="F68"/>
      <c r="G68"/>
      <c r="H68"/>
      <c r="I68"/>
      <c r="J68"/>
      <c r="K68"/>
      <c r="L68"/>
      <c r="M68"/>
      <c r="N68"/>
      <c r="O68"/>
    </row>
    <row r="69" spans="1:15" ht="36" customHeight="1">
      <c r="A69" s="24" t="s">
        <v>181</v>
      </c>
      <c r="B69" s="656" t="s">
        <v>457</v>
      </c>
      <c r="C69" s="682" t="s">
        <v>458</v>
      </c>
      <c r="E69"/>
      <c r="F69"/>
      <c r="G69"/>
      <c r="H69"/>
      <c r="I69"/>
      <c r="J69"/>
      <c r="K69"/>
      <c r="L69"/>
      <c r="M69"/>
      <c r="N69"/>
      <c r="O69"/>
    </row>
    <row r="70" spans="1:15" ht="29.25" customHeight="1">
      <c r="A70" s="23" t="s">
        <v>182</v>
      </c>
      <c r="B70" s="656" t="s">
        <v>459</v>
      </c>
      <c r="C70" s="682" t="s">
        <v>460</v>
      </c>
      <c r="E70"/>
      <c r="F70"/>
      <c r="G70"/>
      <c r="H70"/>
      <c r="I70"/>
      <c r="J70"/>
      <c r="K70"/>
      <c r="L70"/>
      <c r="M70"/>
      <c r="N70"/>
      <c r="O70"/>
    </row>
    <row r="71" spans="1:15" ht="27" customHeight="1">
      <c r="A71" s="24" t="s">
        <v>174</v>
      </c>
      <c r="B71" s="487"/>
      <c r="C71" s="543"/>
      <c r="E71"/>
      <c r="F71"/>
      <c r="G71"/>
      <c r="H71"/>
      <c r="I71"/>
      <c r="J71"/>
      <c r="K71"/>
      <c r="L71"/>
      <c r="M71"/>
      <c r="N71"/>
      <c r="O71"/>
    </row>
    <row r="72" spans="1:15" ht="36" customHeight="1">
      <c r="A72" s="15" t="s">
        <v>183</v>
      </c>
      <c r="B72" s="486"/>
      <c r="C72" s="544"/>
      <c r="E72"/>
      <c r="F72"/>
      <c r="G72"/>
      <c r="H72"/>
      <c r="I72"/>
      <c r="J72"/>
      <c r="K72"/>
      <c r="L72"/>
      <c r="M72"/>
      <c r="N72"/>
      <c r="O72"/>
    </row>
    <row r="73" spans="1:15" ht="34.5" customHeight="1">
      <c r="A73" s="24" t="s">
        <v>376</v>
      </c>
      <c r="B73" s="683"/>
      <c r="C73" s="545"/>
      <c r="E73"/>
      <c r="F73"/>
      <c r="G73"/>
      <c r="H73"/>
      <c r="I73"/>
      <c r="J73"/>
      <c r="K73"/>
      <c r="L73"/>
      <c r="M73"/>
      <c r="N73"/>
      <c r="O73"/>
    </row>
    <row r="74" spans="1:15" ht="15" customHeight="1">
      <c r="A74" s="24" t="s">
        <v>184</v>
      </c>
      <c r="B74" s="487" t="s">
        <v>214</v>
      </c>
      <c r="C74" s="545" t="s">
        <v>461</v>
      </c>
      <c r="E74"/>
      <c r="F74"/>
      <c r="G74"/>
      <c r="H74"/>
      <c r="I74"/>
      <c r="J74"/>
      <c r="K74"/>
      <c r="L74"/>
      <c r="M74"/>
      <c r="N74"/>
      <c r="O74"/>
    </row>
    <row r="75" spans="1:15" ht="15" customHeight="1">
      <c r="A75" s="24" t="s">
        <v>185</v>
      </c>
      <c r="B75" s="487"/>
      <c r="C75" s="545"/>
      <c r="E75"/>
      <c r="F75"/>
      <c r="G75"/>
      <c r="H75"/>
      <c r="I75"/>
      <c r="J75"/>
      <c r="K75"/>
      <c r="L75"/>
      <c r="M75"/>
      <c r="N75"/>
      <c r="O75"/>
    </row>
    <row r="76" spans="1:15" ht="15" customHeight="1">
      <c r="A76" s="24" t="s">
        <v>186</v>
      </c>
      <c r="B76" s="487" t="s">
        <v>214</v>
      </c>
      <c r="C76" s="545" t="s">
        <v>461</v>
      </c>
      <c r="E76"/>
      <c r="F76"/>
      <c r="G76"/>
      <c r="H76"/>
      <c r="I76"/>
      <c r="J76"/>
      <c r="K76"/>
      <c r="L76"/>
      <c r="M76"/>
      <c r="N76"/>
      <c r="O76"/>
    </row>
    <row r="77" spans="1:15" ht="15" customHeight="1">
      <c r="A77" s="24" t="s">
        <v>187</v>
      </c>
      <c r="B77" s="487"/>
      <c r="C77" s="545"/>
      <c r="E77"/>
      <c r="F77"/>
      <c r="G77"/>
      <c r="H77"/>
      <c r="I77"/>
      <c r="J77"/>
      <c r="K77"/>
      <c r="L77"/>
      <c r="M77"/>
      <c r="N77"/>
      <c r="O77"/>
    </row>
    <row r="78" spans="1:15" ht="15" customHeight="1">
      <c r="A78" s="24" t="s">
        <v>188</v>
      </c>
      <c r="B78" s="487" t="s">
        <v>425</v>
      </c>
      <c r="C78" s="545"/>
      <c r="E78"/>
      <c r="F78"/>
      <c r="G78"/>
      <c r="H78"/>
      <c r="I78"/>
      <c r="J78"/>
      <c r="K78"/>
      <c r="L78"/>
      <c r="M78"/>
      <c r="N78"/>
      <c r="O78"/>
    </row>
    <row r="79" spans="1:15" ht="15" customHeight="1">
      <c r="A79" s="24" t="s">
        <v>189</v>
      </c>
      <c r="B79" s="487" t="s">
        <v>425</v>
      </c>
      <c r="C79" s="545"/>
      <c r="E79"/>
      <c r="F79"/>
      <c r="G79"/>
      <c r="H79"/>
      <c r="I79"/>
      <c r="J79"/>
      <c r="K79"/>
      <c r="L79"/>
      <c r="M79"/>
      <c r="N79"/>
      <c r="O79"/>
    </row>
    <row r="80" spans="1:15" ht="15" customHeight="1">
      <c r="A80" s="24" t="s">
        <v>190</v>
      </c>
      <c r="B80" s="487"/>
      <c r="C80" s="545"/>
      <c r="E80"/>
      <c r="F80"/>
      <c r="G80"/>
      <c r="H80"/>
      <c r="I80"/>
      <c r="J80"/>
      <c r="K80"/>
      <c r="L80"/>
      <c r="M80"/>
      <c r="N80"/>
      <c r="O80"/>
    </row>
    <row r="81" spans="1:15" ht="15" customHeight="1">
      <c r="A81" s="25" t="s">
        <v>363</v>
      </c>
      <c r="B81" s="487" t="s">
        <v>214</v>
      </c>
      <c r="C81" s="545" t="s">
        <v>461</v>
      </c>
      <c r="E81"/>
      <c r="F81"/>
      <c r="G81"/>
      <c r="H81"/>
      <c r="I81"/>
      <c r="J81"/>
      <c r="K81"/>
      <c r="L81"/>
      <c r="M81"/>
      <c r="N81"/>
      <c r="O81"/>
    </row>
    <row r="82" spans="1:15" ht="15" customHeight="1">
      <c r="A82" s="15" t="s">
        <v>191</v>
      </c>
      <c r="B82" s="486"/>
      <c r="C82" s="544"/>
      <c r="E82"/>
      <c r="F82"/>
      <c r="G82"/>
      <c r="H82"/>
      <c r="I82"/>
      <c r="J82"/>
      <c r="K82"/>
      <c r="L82"/>
      <c r="M82"/>
      <c r="N82"/>
      <c r="O82"/>
    </row>
    <row r="83" spans="1:15" ht="32.25" customHeight="1">
      <c r="A83" s="24" t="s">
        <v>192</v>
      </c>
      <c r="B83" s="487" t="s">
        <v>214</v>
      </c>
      <c r="C83" s="545" t="s">
        <v>461</v>
      </c>
      <c r="E83"/>
      <c r="F83"/>
      <c r="G83"/>
      <c r="H83"/>
      <c r="I83"/>
      <c r="J83"/>
      <c r="K83"/>
      <c r="L83"/>
      <c r="M83"/>
      <c r="N83"/>
      <c r="O83"/>
    </row>
    <row r="84" spans="1:15" ht="15" customHeight="1">
      <c r="A84" s="24" t="s">
        <v>193</v>
      </c>
      <c r="B84" s="487"/>
      <c r="C84" s="545"/>
      <c r="E84"/>
      <c r="F84"/>
      <c r="G84"/>
      <c r="H84"/>
      <c r="I84"/>
      <c r="J84"/>
      <c r="K84"/>
      <c r="L84"/>
      <c r="M84"/>
      <c r="N84"/>
      <c r="O84"/>
    </row>
    <row r="85" spans="1:15" ht="15" customHeight="1">
      <c r="A85" s="24" t="s">
        <v>194</v>
      </c>
      <c r="B85" s="487"/>
      <c r="C85" s="545"/>
      <c r="E85"/>
      <c r="F85"/>
      <c r="G85"/>
      <c r="H85"/>
      <c r="I85"/>
      <c r="J85"/>
      <c r="K85"/>
      <c r="L85"/>
      <c r="M85"/>
      <c r="N85"/>
      <c r="O85"/>
    </row>
    <row r="86" spans="1:15" ht="15" customHeight="1">
      <c r="A86" s="24" t="s">
        <v>195</v>
      </c>
      <c r="B86" s="487"/>
      <c r="C86" s="545"/>
      <c r="E86"/>
      <c r="F86"/>
      <c r="G86"/>
      <c r="H86"/>
      <c r="I86"/>
      <c r="J86"/>
      <c r="K86"/>
      <c r="L86"/>
      <c r="M86"/>
      <c r="N86"/>
      <c r="O86"/>
    </row>
    <row r="87" spans="1:15" ht="15" customHeight="1">
      <c r="A87" s="24" t="s">
        <v>196</v>
      </c>
      <c r="B87" s="487"/>
      <c r="C87" s="545"/>
      <c r="E87"/>
      <c r="F87"/>
      <c r="G87"/>
      <c r="H87"/>
      <c r="I87"/>
      <c r="J87"/>
      <c r="K87"/>
      <c r="L87"/>
      <c r="M87"/>
      <c r="N87"/>
      <c r="O87"/>
    </row>
    <row r="88" spans="1:15" ht="15" customHeight="1">
      <c r="A88" s="24" t="s">
        <v>197</v>
      </c>
      <c r="B88" s="487" t="s">
        <v>214</v>
      </c>
      <c r="C88" s="545" t="s">
        <v>461</v>
      </c>
      <c r="E88"/>
      <c r="F88"/>
      <c r="G88"/>
      <c r="H88"/>
      <c r="I88"/>
      <c r="J88"/>
      <c r="K88"/>
      <c r="L88"/>
      <c r="M88"/>
      <c r="N88"/>
      <c r="O88"/>
    </row>
    <row r="89" spans="1:15" ht="15" customHeight="1">
      <c r="A89" s="24" t="s">
        <v>198</v>
      </c>
      <c r="B89" s="487"/>
      <c r="C89" s="545"/>
      <c r="E89"/>
      <c r="F89"/>
      <c r="G89"/>
      <c r="H89"/>
      <c r="I89"/>
      <c r="J89"/>
      <c r="K89"/>
      <c r="L89"/>
      <c r="M89"/>
      <c r="N89"/>
      <c r="O89"/>
    </row>
    <row r="90" spans="1:15" ht="15" customHeight="1">
      <c r="A90" s="24" t="s">
        <v>199</v>
      </c>
      <c r="B90" s="487" t="s">
        <v>425</v>
      </c>
      <c r="C90" s="545"/>
      <c r="E90"/>
      <c r="F90"/>
      <c r="G90"/>
      <c r="H90"/>
      <c r="I90"/>
      <c r="J90"/>
      <c r="K90"/>
      <c r="L90"/>
      <c r="M90"/>
      <c r="N90"/>
      <c r="O90"/>
    </row>
    <row r="91" spans="1:15" ht="15" customHeight="1">
      <c r="A91" s="24" t="s">
        <v>200</v>
      </c>
      <c r="B91" s="487" t="s">
        <v>425</v>
      </c>
      <c r="C91" s="545"/>
      <c r="E91"/>
      <c r="F91"/>
      <c r="G91"/>
      <c r="H91"/>
      <c r="I91"/>
      <c r="J91"/>
      <c r="K91"/>
      <c r="L91"/>
      <c r="M91"/>
      <c r="N91"/>
      <c r="O91"/>
    </row>
    <row r="92" spans="1:15" ht="15" customHeight="1">
      <c r="A92" s="26" t="s">
        <v>174</v>
      </c>
      <c r="B92" s="488" t="s">
        <v>462</v>
      </c>
      <c r="C92" s="546" t="s">
        <v>463</v>
      </c>
      <c r="E92"/>
      <c r="F92"/>
      <c r="G92"/>
      <c r="H92"/>
      <c r="I92"/>
      <c r="J92"/>
      <c r="K92"/>
      <c r="L92"/>
      <c r="M92"/>
      <c r="N92"/>
      <c r="O92"/>
    </row>
    <row r="93" spans="1:15" ht="15" customHeight="1">
      <c r="A93" s="655" t="s">
        <v>201</v>
      </c>
      <c r="B93" s="685"/>
      <c r="C93" s="542"/>
      <c r="E93"/>
      <c r="F93"/>
      <c r="G93"/>
      <c r="H93"/>
      <c r="I93"/>
      <c r="J93"/>
      <c r="K93"/>
      <c r="L93"/>
      <c r="M93"/>
      <c r="N93"/>
      <c r="O93"/>
    </row>
    <row r="94" spans="1:15" ht="15" customHeight="1">
      <c r="A94" s="561" t="s">
        <v>381</v>
      </c>
      <c r="C94" s="9" t="s">
        <v>382</v>
      </c>
      <c r="E94"/>
      <c r="F94"/>
      <c r="G94"/>
      <c r="H94"/>
      <c r="I94"/>
      <c r="J94"/>
      <c r="K94"/>
      <c r="L94"/>
      <c r="M94"/>
      <c r="N94"/>
      <c r="O94"/>
    </row>
    <row r="95" spans="1:15" ht="42" customHeight="1">
      <c r="A95" s="8" t="s">
        <v>430</v>
      </c>
      <c r="E95"/>
      <c r="F95"/>
      <c r="G95"/>
      <c r="H95"/>
      <c r="I95"/>
      <c r="J95"/>
      <c r="K95"/>
      <c r="L95"/>
      <c r="M95"/>
      <c r="N95"/>
      <c r="O95"/>
    </row>
    <row r="96" spans="5:15" ht="48.75" customHeight="1">
      <c r="E96"/>
      <c r="F96"/>
      <c r="G96"/>
      <c r="H96"/>
      <c r="I96"/>
      <c r="J96"/>
      <c r="K96"/>
      <c r="L96"/>
      <c r="M96"/>
      <c r="N96"/>
      <c r="O96"/>
    </row>
    <row r="97" spans="1:15" ht="33.75" customHeight="1">
      <c r="A97" s="5" t="s">
        <v>202</v>
      </c>
      <c r="E97"/>
      <c r="F97"/>
      <c r="G97"/>
      <c r="H97"/>
      <c r="I97"/>
      <c r="J97"/>
      <c r="K97"/>
      <c r="L97"/>
      <c r="M97"/>
      <c r="N97"/>
      <c r="O97"/>
    </row>
    <row r="98" ht="12" customHeight="1"/>
  </sheetData>
  <sheetProtection/>
  <mergeCells count="11">
    <mergeCell ref="B1:C1"/>
    <mergeCell ref="B2:C2"/>
    <mergeCell ref="B3:C3"/>
    <mergeCell ref="A14:B14"/>
    <mergeCell ref="A24:B24"/>
    <mergeCell ref="A51:C51"/>
    <mergeCell ref="A7:C7"/>
    <mergeCell ref="A8:C8"/>
    <mergeCell ref="A9:C9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55"/>
  <sheetViews>
    <sheetView zoomScalePageLayoutView="0" workbookViewId="0" topLeftCell="A1">
      <selection activeCell="G45" sqref="A45:G55"/>
    </sheetView>
  </sheetViews>
  <sheetFormatPr defaultColWidth="10.00390625" defaultRowHeight="12.75"/>
  <cols>
    <col min="1" max="1" width="34.625" style="28" customWidth="1"/>
    <col min="2" max="2" width="6.00390625" style="28" customWidth="1"/>
    <col min="3" max="3" width="27.25390625" style="28" customWidth="1"/>
    <col min="4" max="4" width="14.375" style="28" customWidth="1"/>
    <col min="5" max="5" width="11.25390625" style="28" customWidth="1"/>
    <col min="6" max="6" width="11.125" style="28" customWidth="1"/>
    <col min="7" max="7" width="13.625" style="28" customWidth="1"/>
    <col min="8" max="8" width="11.00390625" style="28" customWidth="1"/>
    <col min="9" max="9" width="6.875" style="317" customWidth="1"/>
    <col min="10" max="10" width="7.125" style="317" customWidth="1"/>
    <col min="11" max="16384" width="10.00390625" style="28" customWidth="1"/>
  </cols>
  <sheetData>
    <row r="1" spans="2:5" ht="30" customHeight="1">
      <c r="B1" s="38"/>
      <c r="D1" s="761" t="s">
        <v>428</v>
      </c>
      <c r="E1" s="761"/>
    </row>
    <row r="2" spans="1:7" ht="15.75">
      <c r="A2" s="38"/>
      <c r="B2" s="38"/>
      <c r="C2" s="770" t="s">
        <v>93</v>
      </c>
      <c r="D2" s="770"/>
      <c r="E2" s="38"/>
      <c r="F2" s="38"/>
      <c r="G2" s="38"/>
    </row>
    <row r="3" spans="1:14" ht="50.25" customHeight="1">
      <c r="A3" s="38"/>
      <c r="C3" s="774" t="s">
        <v>378</v>
      </c>
      <c r="D3" s="774"/>
      <c r="E3" s="38"/>
      <c r="F3" s="38"/>
      <c r="G3"/>
      <c r="H3"/>
      <c r="I3"/>
      <c r="J3"/>
      <c r="K3"/>
      <c r="L3"/>
      <c r="M3"/>
      <c r="N3"/>
    </row>
    <row r="4" spans="1:14" ht="20.25" customHeight="1">
      <c r="A4" s="38"/>
      <c r="B4" s="38"/>
      <c r="C4" s="464"/>
      <c r="D4" s="261" t="s">
        <v>379</v>
      </c>
      <c r="E4" s="39"/>
      <c r="F4" s="38"/>
      <c r="G4"/>
      <c r="H4"/>
      <c r="I4"/>
      <c r="J4"/>
      <c r="K4"/>
      <c r="L4"/>
      <c r="M4"/>
      <c r="N4"/>
    </row>
    <row r="5" spans="1:14" ht="24.75" customHeight="1">
      <c r="A5" s="38"/>
      <c r="B5" s="38"/>
      <c r="C5" s="606" t="s">
        <v>380</v>
      </c>
      <c r="D5" s="261"/>
      <c r="E5" s="40"/>
      <c r="F5" s="38"/>
      <c r="G5"/>
      <c r="H5"/>
      <c r="I5"/>
      <c r="J5"/>
      <c r="K5"/>
      <c r="L5"/>
      <c r="M5"/>
      <c r="N5"/>
    </row>
    <row r="6" spans="1:14" ht="12.75" customHeight="1">
      <c r="A6" s="38"/>
      <c r="B6" s="38"/>
      <c r="C6" s="565" t="s">
        <v>384</v>
      </c>
      <c r="D6" s="607"/>
      <c r="E6" s="41"/>
      <c r="F6" s="38"/>
      <c r="G6"/>
      <c r="H6"/>
      <c r="I6"/>
      <c r="J6"/>
      <c r="K6"/>
      <c r="L6"/>
      <c r="M6"/>
      <c r="N6"/>
    </row>
    <row r="7" spans="1:14" ht="15">
      <c r="A7" s="38"/>
      <c r="B7" s="38"/>
      <c r="C7" s="8" t="s">
        <v>429</v>
      </c>
      <c r="D7" s="608"/>
      <c r="E7" s="41"/>
      <c r="F7" s="38"/>
      <c r="G7"/>
      <c r="H7"/>
      <c r="I7"/>
      <c r="J7"/>
      <c r="K7"/>
      <c r="L7"/>
      <c r="M7"/>
      <c r="N7"/>
    </row>
    <row r="8" spans="1:14" s="29" customFormat="1" ht="28.5" customHeight="1">
      <c r="A8" s="770" t="s">
        <v>83</v>
      </c>
      <c r="B8" s="770"/>
      <c r="C8" s="770"/>
      <c r="D8" s="770"/>
      <c r="E8" s="770"/>
      <c r="F8" s="181"/>
      <c r="G8"/>
      <c r="H8"/>
      <c r="I8"/>
      <c r="J8"/>
      <c r="K8"/>
      <c r="L8"/>
      <c r="M8"/>
      <c r="N8"/>
    </row>
    <row r="9" spans="1:14" s="29" customFormat="1" ht="35.25" customHeight="1">
      <c r="A9" s="771" t="s">
        <v>369</v>
      </c>
      <c r="B9" s="771"/>
      <c r="C9" s="771"/>
      <c r="D9" s="771"/>
      <c r="E9" s="771"/>
      <c r="F9" s="181"/>
      <c r="G9"/>
      <c r="H9"/>
      <c r="I9"/>
      <c r="J9"/>
      <c r="K9"/>
      <c r="L9"/>
      <c r="M9"/>
      <c r="N9"/>
    </row>
    <row r="10" spans="1:14" s="29" customFormat="1" ht="15.75">
      <c r="A10" s="518"/>
      <c r="B10" s="518"/>
      <c r="D10" s="518" t="s">
        <v>443</v>
      </c>
      <c r="E10" s="518"/>
      <c r="F10" s="181"/>
      <c r="G10"/>
      <c r="H10"/>
      <c r="I10"/>
      <c r="J10"/>
      <c r="K10"/>
      <c r="L10"/>
      <c r="M10"/>
      <c r="N10"/>
    </row>
    <row r="11" spans="1:14" s="33" customFormat="1" ht="81.75" customHeight="1">
      <c r="A11" s="37"/>
      <c r="B11" s="772" t="s">
        <v>84</v>
      </c>
      <c r="C11" s="773"/>
      <c r="D11" s="463" t="s">
        <v>224</v>
      </c>
      <c r="E11" s="463" t="s">
        <v>225</v>
      </c>
      <c r="F11" s="463" t="s">
        <v>346</v>
      </c>
      <c r="G11"/>
      <c r="H11"/>
      <c r="I11"/>
      <c r="J11"/>
      <c r="K11"/>
      <c r="L11"/>
      <c r="M11"/>
      <c r="N11"/>
    </row>
    <row r="12" spans="1:14" ht="17.25" customHeight="1">
      <c r="A12" s="316" t="s">
        <v>86</v>
      </c>
      <c r="B12" s="186"/>
      <c r="C12" s="186"/>
      <c r="D12" s="187"/>
      <c r="E12" s="187"/>
      <c r="F12" s="188"/>
      <c r="G12"/>
      <c r="H12"/>
      <c r="I12"/>
      <c r="J12"/>
      <c r="K12"/>
      <c r="L12"/>
      <c r="M12"/>
      <c r="N12"/>
    </row>
    <row r="13" spans="1:14" ht="33" customHeight="1">
      <c r="A13" s="336" t="s">
        <v>97</v>
      </c>
      <c r="B13" s="42"/>
      <c r="C13" s="31" t="s">
        <v>95</v>
      </c>
      <c r="D13" s="461">
        <v>0</v>
      </c>
      <c r="E13" s="461">
        <v>0</v>
      </c>
      <c r="F13" s="491">
        <v>0</v>
      </c>
      <c r="G13"/>
      <c r="H13"/>
      <c r="I13"/>
      <c r="J13"/>
      <c r="K13"/>
      <c r="L13"/>
      <c r="M13"/>
      <c r="N13"/>
    </row>
    <row r="14" spans="1:14" ht="15" customHeight="1">
      <c r="A14" s="526" t="s">
        <v>114</v>
      </c>
      <c r="B14" s="527"/>
      <c r="C14" s="527"/>
      <c r="D14" s="657"/>
      <c r="E14" s="528"/>
      <c r="F14" s="529"/>
      <c r="G14"/>
      <c r="H14"/>
      <c r="I14"/>
      <c r="J14"/>
      <c r="K14"/>
      <c r="L14"/>
      <c r="M14"/>
      <c r="N14"/>
    </row>
    <row r="15" spans="1:21" ht="31.5" customHeight="1">
      <c r="A15" s="339" t="s">
        <v>87</v>
      </c>
      <c r="B15" s="36">
        <v>2</v>
      </c>
      <c r="C15" s="323" t="s">
        <v>95</v>
      </c>
      <c r="D15" s="658">
        <v>1635.414235748708</v>
      </c>
      <c r="E15" s="457">
        <v>2.6827661347583796</v>
      </c>
      <c r="F15" s="492">
        <v>3.558342549496754</v>
      </c>
      <c r="G15"/>
      <c r="H15"/>
      <c r="I15"/>
      <c r="J15"/>
      <c r="K15"/>
      <c r="L15"/>
      <c r="M15"/>
      <c r="N15"/>
      <c r="O15" s="30"/>
      <c r="P15" s="30"/>
      <c r="Q15" s="30"/>
      <c r="R15" s="30"/>
      <c r="S15" s="30"/>
      <c r="T15" s="30"/>
      <c r="U15" s="30"/>
    </row>
    <row r="16" spans="1:14" ht="31.5" customHeight="1">
      <c r="A16" s="336" t="s">
        <v>434</v>
      </c>
      <c r="B16" s="42">
        <v>2</v>
      </c>
      <c r="C16" s="324" t="s">
        <v>95</v>
      </c>
      <c r="D16" s="659">
        <v>0</v>
      </c>
      <c r="E16" s="457">
        <v>0</v>
      </c>
      <c r="F16" s="492">
        <v>0</v>
      </c>
      <c r="G16"/>
      <c r="H16"/>
      <c r="I16"/>
      <c r="J16"/>
      <c r="K16"/>
      <c r="L16"/>
      <c r="M16"/>
      <c r="N16"/>
    </row>
    <row r="17" spans="1:14" ht="30.75" customHeight="1">
      <c r="A17" s="336" t="s">
        <v>88</v>
      </c>
      <c r="B17" s="42"/>
      <c r="C17" s="324" t="s">
        <v>95</v>
      </c>
      <c r="D17" s="659">
        <v>0</v>
      </c>
      <c r="E17" s="457">
        <v>0</v>
      </c>
      <c r="F17" s="492">
        <v>0</v>
      </c>
      <c r="G17"/>
      <c r="H17"/>
      <c r="I17"/>
      <c r="J17"/>
      <c r="K17"/>
      <c r="L17"/>
      <c r="M17"/>
      <c r="N17"/>
    </row>
    <row r="18" spans="1:14" ht="30" customHeight="1">
      <c r="A18" s="336" t="s">
        <v>89</v>
      </c>
      <c r="B18" s="42">
        <v>2</v>
      </c>
      <c r="C18" s="324" t="s">
        <v>95</v>
      </c>
      <c r="D18" s="659">
        <v>0</v>
      </c>
      <c r="E18" s="457">
        <v>0</v>
      </c>
      <c r="F18" s="492">
        <v>0</v>
      </c>
      <c r="G18"/>
      <c r="H18"/>
      <c r="I18"/>
      <c r="J18"/>
      <c r="K18"/>
      <c r="L18"/>
      <c r="M18"/>
      <c r="N18"/>
    </row>
    <row r="19" spans="1:14" ht="60.75" customHeight="1">
      <c r="A19" s="336" t="s">
        <v>90</v>
      </c>
      <c r="B19" s="520">
        <v>1</v>
      </c>
      <c r="C19" s="521" t="s">
        <v>341</v>
      </c>
      <c r="D19" s="659">
        <v>0</v>
      </c>
      <c r="E19" s="457">
        <v>0</v>
      </c>
      <c r="F19" s="492">
        <v>0</v>
      </c>
      <c r="G19"/>
      <c r="H19"/>
      <c r="I19"/>
      <c r="J19"/>
      <c r="K19"/>
      <c r="L19"/>
      <c r="M19"/>
      <c r="N19"/>
    </row>
    <row r="20" spans="1:14" ht="14.25" customHeight="1">
      <c r="A20" s="336" t="s">
        <v>431</v>
      </c>
      <c r="B20" s="667">
        <v>10.916666666666666</v>
      </c>
      <c r="C20" s="31" t="s">
        <v>432</v>
      </c>
      <c r="D20" s="659">
        <v>0</v>
      </c>
      <c r="E20" s="457">
        <v>0</v>
      </c>
      <c r="F20" s="492">
        <v>0</v>
      </c>
      <c r="G20"/>
      <c r="H20"/>
      <c r="I20"/>
      <c r="J20"/>
      <c r="K20"/>
      <c r="L20"/>
      <c r="M20"/>
      <c r="N20"/>
    </row>
    <row r="21" spans="1:14" ht="14.25" customHeight="1">
      <c r="A21" s="679" t="s">
        <v>441</v>
      </c>
      <c r="B21" s="678"/>
      <c r="C21" s="31" t="s">
        <v>95</v>
      </c>
      <c r="D21" s="662">
        <v>1571.2320000000002</v>
      </c>
      <c r="E21" s="457">
        <v>2.5774803149606305</v>
      </c>
      <c r="F21" s="492">
        <v>3.4186945169712804</v>
      </c>
      <c r="G21"/>
      <c r="H21"/>
      <c r="I21"/>
      <c r="J21"/>
      <c r="K21"/>
      <c r="L21"/>
      <c r="M21"/>
      <c r="N21"/>
    </row>
    <row r="22" spans="1:14" ht="15.75" customHeight="1">
      <c r="A22" s="13" t="s">
        <v>137</v>
      </c>
      <c r="B22" s="35">
        <v>6</v>
      </c>
      <c r="C22" s="325" t="s">
        <v>95</v>
      </c>
      <c r="D22" s="660">
        <v>1068.8031</v>
      </c>
      <c r="E22" s="462">
        <v>1.7532859251968507</v>
      </c>
      <c r="F22" s="492">
        <v>2.325507180156658</v>
      </c>
      <c r="G22"/>
      <c r="H22"/>
      <c r="I22"/>
      <c r="J22"/>
      <c r="K22"/>
      <c r="L22"/>
      <c r="M22"/>
      <c r="N22"/>
    </row>
    <row r="23" spans="1:14" ht="17.25" customHeight="1">
      <c r="A23" s="530" t="s">
        <v>91</v>
      </c>
      <c r="B23" s="531"/>
      <c r="C23" s="531"/>
      <c r="D23" s="661"/>
      <c r="E23" s="532"/>
      <c r="F23" s="533"/>
      <c r="G23"/>
      <c r="H23"/>
      <c r="I23"/>
      <c r="J23"/>
      <c r="K23"/>
      <c r="L23"/>
      <c r="M23"/>
      <c r="N23"/>
    </row>
    <row r="24" spans="1:14" ht="32.25" customHeight="1">
      <c r="A24" s="339" t="s">
        <v>205</v>
      </c>
      <c r="B24" s="36">
        <v>1</v>
      </c>
      <c r="C24" s="323" t="s">
        <v>96</v>
      </c>
      <c r="D24" s="662">
        <v>0</v>
      </c>
      <c r="E24" s="457">
        <v>0</v>
      </c>
      <c r="F24" s="492">
        <v>0</v>
      </c>
      <c r="G24"/>
      <c r="H24"/>
      <c r="I24"/>
      <c r="J24"/>
      <c r="K24"/>
      <c r="L24"/>
      <c r="M24"/>
      <c r="N24"/>
    </row>
    <row r="25" spans="1:14" ht="80.25" customHeight="1">
      <c r="A25" s="671" t="s">
        <v>437</v>
      </c>
      <c r="B25" s="42">
        <v>2</v>
      </c>
      <c r="C25" s="324" t="s">
        <v>96</v>
      </c>
      <c r="D25" s="662">
        <v>2741.8366503121706</v>
      </c>
      <c r="E25" s="457">
        <v>4.497763533976658</v>
      </c>
      <c r="F25" s="492">
        <v>5.965702024177918</v>
      </c>
      <c r="G25"/>
      <c r="H25"/>
      <c r="I25"/>
      <c r="J25"/>
      <c r="K25"/>
      <c r="L25"/>
      <c r="M25"/>
      <c r="N25"/>
    </row>
    <row r="26" spans="1:14" ht="47.25" customHeight="1">
      <c r="A26" s="336" t="s">
        <v>207</v>
      </c>
      <c r="B26" s="520">
        <v>1</v>
      </c>
      <c r="C26" s="519" t="s">
        <v>368</v>
      </c>
      <c r="D26" s="662">
        <v>0</v>
      </c>
      <c r="E26" s="457">
        <v>0</v>
      </c>
      <c r="F26" s="492">
        <v>0</v>
      </c>
      <c r="G26"/>
      <c r="H26"/>
      <c r="I26"/>
      <c r="J26"/>
      <c r="K26"/>
      <c r="L26"/>
      <c r="M26"/>
      <c r="N26"/>
    </row>
    <row r="27" spans="1:14" ht="66" customHeight="1">
      <c r="A27" s="336" t="s">
        <v>208</v>
      </c>
      <c r="B27" s="42">
        <v>2</v>
      </c>
      <c r="C27" s="324" t="s">
        <v>96</v>
      </c>
      <c r="D27" s="662">
        <v>0</v>
      </c>
      <c r="E27" s="457">
        <v>0</v>
      </c>
      <c r="F27" s="492">
        <v>0</v>
      </c>
      <c r="G27"/>
      <c r="H27"/>
      <c r="I27"/>
      <c r="J27"/>
      <c r="K27"/>
      <c r="L27"/>
      <c r="M27"/>
      <c r="N27"/>
    </row>
    <row r="28" spans="1:14" ht="33" customHeight="1">
      <c r="A28" s="13" t="s">
        <v>213</v>
      </c>
      <c r="B28" s="35">
        <v>1</v>
      </c>
      <c r="C28" s="325" t="s">
        <v>74</v>
      </c>
      <c r="D28" s="662">
        <v>0</v>
      </c>
      <c r="E28" s="457">
        <v>0</v>
      </c>
      <c r="F28" s="492">
        <v>0</v>
      </c>
      <c r="G28"/>
      <c r="H28"/>
      <c r="I28"/>
      <c r="J28"/>
      <c r="K28"/>
      <c r="L28"/>
      <c r="M28"/>
      <c r="N28"/>
    </row>
    <row r="29" spans="1:14" ht="17.25" customHeight="1">
      <c r="A29" s="539" t="s">
        <v>92</v>
      </c>
      <c r="B29" s="534"/>
      <c r="C29" s="534"/>
      <c r="D29" s="663"/>
      <c r="E29" s="534"/>
      <c r="F29" s="535"/>
      <c r="G29"/>
      <c r="H29"/>
      <c r="I29"/>
      <c r="J29"/>
      <c r="K29"/>
      <c r="L29"/>
      <c r="M29"/>
      <c r="N29"/>
    </row>
    <row r="30" spans="1:14" s="30" customFormat="1" ht="29.25" customHeight="1">
      <c r="A30" s="764" t="s">
        <v>209</v>
      </c>
      <c r="B30" s="766" t="s">
        <v>12</v>
      </c>
      <c r="C30" s="767"/>
      <c r="D30" s="662"/>
      <c r="E30" s="457"/>
      <c r="F30" s="492">
        <v>0</v>
      </c>
      <c r="G30"/>
      <c r="H30"/>
      <c r="I30"/>
      <c r="J30"/>
      <c r="K30"/>
      <c r="L30"/>
      <c r="M30"/>
      <c r="N30"/>
    </row>
    <row r="31" spans="1:14" s="30" customFormat="1" ht="17.25" customHeight="1">
      <c r="A31" s="765"/>
      <c r="B31" s="42">
        <v>2</v>
      </c>
      <c r="C31" s="326" t="s">
        <v>98</v>
      </c>
      <c r="D31" s="662">
        <v>0</v>
      </c>
      <c r="E31" s="457">
        <v>0</v>
      </c>
      <c r="F31" s="492">
        <v>0</v>
      </c>
      <c r="G31"/>
      <c r="H31"/>
      <c r="I31"/>
      <c r="J31"/>
      <c r="K31"/>
      <c r="L31"/>
      <c r="M31"/>
      <c r="N31"/>
    </row>
    <row r="32" spans="1:14" s="30" customFormat="1" ht="31.5" customHeight="1">
      <c r="A32" s="765"/>
      <c r="B32" s="762" t="s">
        <v>76</v>
      </c>
      <c r="C32" s="763"/>
      <c r="D32" s="662"/>
      <c r="E32" s="457"/>
      <c r="F32" s="492">
        <v>0</v>
      </c>
      <c r="G32"/>
      <c r="H32"/>
      <c r="I32"/>
      <c r="J32"/>
      <c r="K32"/>
      <c r="L32"/>
      <c r="M32"/>
      <c r="N32"/>
    </row>
    <row r="33" spans="1:14" s="30" customFormat="1" ht="16.5" customHeight="1">
      <c r="A33" s="765"/>
      <c r="B33" s="42">
        <v>2</v>
      </c>
      <c r="C33" s="326" t="s">
        <v>98</v>
      </c>
      <c r="D33" s="662">
        <v>0</v>
      </c>
      <c r="E33" s="457">
        <v>0</v>
      </c>
      <c r="F33" s="492">
        <v>0</v>
      </c>
      <c r="G33"/>
      <c r="H33"/>
      <c r="I33"/>
      <c r="J33"/>
      <c r="K33"/>
      <c r="L33"/>
      <c r="M33"/>
      <c r="N33"/>
    </row>
    <row r="34" spans="1:14" s="30" customFormat="1" ht="26.25" customHeight="1">
      <c r="A34" s="765"/>
      <c r="B34" s="762" t="s">
        <v>308</v>
      </c>
      <c r="C34" s="763"/>
      <c r="D34" s="662"/>
      <c r="E34" s="457"/>
      <c r="F34" s="492">
        <v>0</v>
      </c>
      <c r="G34"/>
      <c r="H34"/>
      <c r="I34"/>
      <c r="J34"/>
      <c r="K34"/>
      <c r="L34"/>
      <c r="M34"/>
      <c r="N34"/>
    </row>
    <row r="35" spans="1:14" s="30" customFormat="1" ht="16.5" customHeight="1">
      <c r="A35" s="765"/>
      <c r="B35" s="42">
        <v>12</v>
      </c>
      <c r="C35" s="326" t="s">
        <v>98</v>
      </c>
      <c r="D35" s="662">
        <v>192.10007351943605</v>
      </c>
      <c r="E35" s="457">
        <v>0.31512479251875997</v>
      </c>
      <c r="F35" s="492">
        <v>0.41797230965934745</v>
      </c>
      <c r="G35"/>
      <c r="H35"/>
      <c r="I35"/>
      <c r="J35"/>
      <c r="K35"/>
      <c r="L35"/>
      <c r="M35"/>
      <c r="N35"/>
    </row>
    <row r="36" spans="1:14" s="30" customFormat="1" ht="27" customHeight="1">
      <c r="A36" s="765"/>
      <c r="B36" s="762" t="s">
        <v>13</v>
      </c>
      <c r="C36" s="763"/>
      <c r="D36" s="662"/>
      <c r="E36" s="457"/>
      <c r="F36" s="492">
        <v>0</v>
      </c>
      <c r="G36"/>
      <c r="H36"/>
      <c r="I36"/>
      <c r="J36"/>
      <c r="K36"/>
      <c r="L36"/>
      <c r="M36"/>
      <c r="N36"/>
    </row>
    <row r="37" spans="1:14" s="30" customFormat="1" ht="15.75" customHeight="1">
      <c r="A37" s="765"/>
      <c r="B37" s="42">
        <v>12</v>
      </c>
      <c r="C37" s="326" t="s">
        <v>96</v>
      </c>
      <c r="D37" s="662">
        <v>447.8501837985903</v>
      </c>
      <c r="E37" s="457">
        <v>0.7346623749976876</v>
      </c>
      <c r="F37" s="492">
        <v>0.9744346905974551</v>
      </c>
      <c r="G37"/>
      <c r="H37"/>
      <c r="I37"/>
      <c r="J37"/>
      <c r="K37"/>
      <c r="L37"/>
      <c r="M37"/>
      <c r="N37"/>
    </row>
    <row r="38" spans="1:14" s="30" customFormat="1" ht="55.5" customHeight="1">
      <c r="A38" s="456" t="s">
        <v>210</v>
      </c>
      <c r="B38" s="768" t="s">
        <v>334</v>
      </c>
      <c r="C38" s="769"/>
      <c r="D38" s="662">
        <v>182.88</v>
      </c>
      <c r="E38" s="457">
        <v>0.3</v>
      </c>
      <c r="F38" s="492">
        <v>0.39791122715404703</v>
      </c>
      <c r="G38"/>
      <c r="H38"/>
      <c r="I38"/>
      <c r="J38"/>
      <c r="K38"/>
      <c r="L38"/>
      <c r="M38"/>
      <c r="N38"/>
    </row>
    <row r="39" spans="1:14" s="30" customFormat="1" ht="16.5" customHeight="1">
      <c r="A39" s="458" t="s">
        <v>211</v>
      </c>
      <c r="B39" s="459">
        <v>1</v>
      </c>
      <c r="C39" s="58" t="s">
        <v>96</v>
      </c>
      <c r="D39" s="662">
        <v>0</v>
      </c>
      <c r="E39" s="457">
        <v>0</v>
      </c>
      <c r="F39" s="492">
        <v>0</v>
      </c>
      <c r="G39"/>
      <c r="H39"/>
      <c r="I39"/>
      <c r="J39"/>
      <c r="K39"/>
      <c r="L39"/>
      <c r="M39"/>
      <c r="N39"/>
    </row>
    <row r="40" spans="1:14" s="30" customFormat="1" ht="15.75" customHeight="1">
      <c r="A40" s="458" t="s">
        <v>212</v>
      </c>
      <c r="B40" s="460">
        <v>1</v>
      </c>
      <c r="C40" s="59" t="s">
        <v>96</v>
      </c>
      <c r="D40" s="662">
        <v>0</v>
      </c>
      <c r="E40" s="457">
        <v>0</v>
      </c>
      <c r="F40" s="492">
        <v>0</v>
      </c>
      <c r="G40"/>
      <c r="H40"/>
      <c r="I40"/>
      <c r="J40"/>
      <c r="K40"/>
      <c r="L40"/>
      <c r="M40"/>
      <c r="N40"/>
    </row>
    <row r="41" spans="1:14" ht="13.5" customHeight="1">
      <c r="A41" s="536" t="s">
        <v>439</v>
      </c>
      <c r="B41" s="537"/>
      <c r="C41" s="537"/>
      <c r="D41" s="664">
        <v>7840.116243378905</v>
      </c>
      <c r="E41" s="664">
        <v>12.861083076408969</v>
      </c>
      <c r="F41" s="538"/>
      <c r="G41"/>
      <c r="H41"/>
      <c r="I41"/>
      <c r="J41"/>
      <c r="K41"/>
      <c r="L41"/>
      <c r="M41"/>
      <c r="N41"/>
    </row>
    <row r="42" spans="1:14" ht="15.75" customHeight="1">
      <c r="A42" s="672" t="s">
        <v>438</v>
      </c>
      <c r="B42" s="673"/>
      <c r="C42" s="673"/>
      <c r="D42" s="674">
        <v>784.0116243378906</v>
      </c>
      <c r="E42" s="673"/>
      <c r="F42" s="675"/>
      <c r="G42"/>
      <c r="H42"/>
      <c r="I42"/>
      <c r="J42"/>
      <c r="K42"/>
      <c r="L42"/>
      <c r="M42"/>
      <c r="N42"/>
    </row>
    <row r="43" spans="1:14" ht="13.5" customHeight="1">
      <c r="A43" s="536" t="s">
        <v>440</v>
      </c>
      <c r="B43" s="537"/>
      <c r="C43" s="537"/>
      <c r="D43" s="676">
        <v>8624.127867716796</v>
      </c>
      <c r="E43" s="677">
        <v>14.147191384049862</v>
      </c>
      <c r="F43" s="538"/>
      <c r="G43"/>
      <c r="H43"/>
      <c r="I43"/>
      <c r="J43"/>
      <c r="K43"/>
      <c r="L43"/>
      <c r="M43"/>
      <c r="N43"/>
    </row>
    <row r="44" spans="1:46" s="252" customFormat="1" ht="15.75">
      <c r="A44" s="612"/>
      <c r="B44" s="613"/>
      <c r="C44" s="613"/>
      <c r="D44" s="665"/>
      <c r="E44" s="615"/>
      <c r="F44" s="614"/>
      <c r="G44"/>
      <c r="H44"/>
      <c r="I44"/>
      <c r="J44"/>
      <c r="K44"/>
      <c r="L44"/>
      <c r="M44"/>
      <c r="N44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  <row r="54" spans="1:7" ht="15">
      <c r="A54"/>
      <c r="B54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</sheetData>
  <sheetProtection/>
  <mergeCells count="12">
    <mergeCell ref="A9:E9"/>
    <mergeCell ref="A8:E8"/>
    <mergeCell ref="B11:C11"/>
    <mergeCell ref="C3:D3"/>
    <mergeCell ref="B32:C32"/>
    <mergeCell ref="B34:C34"/>
    <mergeCell ref="D1:E1"/>
    <mergeCell ref="A30:A37"/>
    <mergeCell ref="B30:C30"/>
    <mergeCell ref="B38:C38"/>
    <mergeCell ref="B36:C36"/>
    <mergeCell ref="C2:D2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8">
      <selection activeCell="D30" sqref="D30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32"/>
      <c r="B1" s="32"/>
      <c r="C1" s="28"/>
      <c r="D1" s="761" t="s">
        <v>426</v>
      </c>
      <c r="E1" s="761"/>
    </row>
    <row r="2" spans="1:5" ht="12.75" customHeight="1">
      <c r="A2" s="32"/>
      <c r="B2" s="32"/>
      <c r="C2" s="770" t="s">
        <v>93</v>
      </c>
      <c r="D2" s="770"/>
      <c r="E2" s="564"/>
    </row>
    <row r="3" spans="1:5" ht="45" customHeight="1">
      <c r="A3" s="32"/>
      <c r="B3" s="32"/>
      <c r="C3" s="774" t="s">
        <v>378</v>
      </c>
      <c r="D3" s="774"/>
      <c r="E3" s="774"/>
    </row>
    <row r="4" spans="1:5" ht="22.5" customHeight="1">
      <c r="A4" s="32"/>
      <c r="B4" s="32"/>
      <c r="C4" s="464"/>
      <c r="D4" s="261" t="s">
        <v>379</v>
      </c>
      <c r="E4" s="32"/>
    </row>
    <row r="5" spans="1:5" ht="15.75">
      <c r="A5" s="32"/>
      <c r="B5" s="32"/>
      <c r="C5" s="606" t="s">
        <v>380</v>
      </c>
      <c r="D5" s="261"/>
      <c r="E5" s="32"/>
    </row>
    <row r="6" spans="1:5" ht="12" customHeight="1">
      <c r="A6" s="32"/>
      <c r="B6" s="32"/>
      <c r="C6" s="565" t="s">
        <v>384</v>
      </c>
      <c r="D6" s="607"/>
      <c r="E6" s="32"/>
    </row>
    <row r="7" spans="1:5" ht="17.25" customHeight="1">
      <c r="A7" s="32"/>
      <c r="B7" s="32"/>
      <c r="C7" s="8" t="s">
        <v>429</v>
      </c>
      <c r="D7" s="608"/>
      <c r="E7" s="32"/>
    </row>
    <row r="8" spans="1:5" ht="30.75" customHeight="1">
      <c r="A8" s="790" t="s">
        <v>83</v>
      </c>
      <c r="B8" s="790"/>
      <c r="C8" s="790"/>
      <c r="D8" s="790"/>
      <c r="E8" s="790"/>
    </row>
    <row r="9" spans="1:5" ht="45.75" customHeight="1">
      <c r="A9" s="791" t="s">
        <v>383</v>
      </c>
      <c r="B9" s="791"/>
      <c r="C9" s="791"/>
      <c r="D9" s="791"/>
      <c r="E9" s="791"/>
    </row>
    <row r="10" spans="1:5" ht="16.5">
      <c r="A10" s="517"/>
      <c r="B10" s="517"/>
      <c r="C10" s="517" t="s">
        <v>443</v>
      </c>
      <c r="D10" s="517"/>
      <c r="E10" s="517"/>
    </row>
    <row r="11" spans="1:5" ht="84" customHeight="1">
      <c r="A11" s="611"/>
      <c r="B11" s="772" t="s">
        <v>84</v>
      </c>
      <c r="C11" s="773"/>
      <c r="D11" s="43" t="s">
        <v>85</v>
      </c>
      <c r="E11" s="43" t="s">
        <v>238</v>
      </c>
    </row>
    <row r="12" spans="1:5" ht="15.75" customHeight="1">
      <c r="A12" s="796" t="s">
        <v>94</v>
      </c>
      <c r="B12" s="797"/>
      <c r="C12" s="797"/>
      <c r="D12" s="797"/>
      <c r="E12" s="798"/>
    </row>
    <row r="13" spans="1:5" ht="39" customHeight="1">
      <c r="A13" s="339" t="s">
        <v>31</v>
      </c>
      <c r="B13" s="12">
        <v>2</v>
      </c>
      <c r="C13" s="340" t="s">
        <v>95</v>
      </c>
      <c r="D13" s="670">
        <v>0</v>
      </c>
      <c r="E13" s="587">
        <v>0</v>
      </c>
    </row>
    <row r="14" spans="1:5" ht="15" customHeight="1">
      <c r="A14" s="336" t="s">
        <v>239</v>
      </c>
      <c r="B14" s="343">
        <v>12</v>
      </c>
      <c r="C14" s="338" t="s">
        <v>96</v>
      </c>
      <c r="D14" s="447">
        <v>0</v>
      </c>
      <c r="E14" s="588">
        <v>0</v>
      </c>
    </row>
    <row r="15" spans="1:5" ht="33" customHeight="1">
      <c r="A15" s="336" t="s">
        <v>32</v>
      </c>
      <c r="B15" s="343">
        <v>2</v>
      </c>
      <c r="C15" s="338" t="s">
        <v>96</v>
      </c>
      <c r="D15" s="447">
        <v>0</v>
      </c>
      <c r="E15" s="588">
        <v>0</v>
      </c>
    </row>
    <row r="16" spans="1:5" ht="30.75" customHeight="1">
      <c r="A16" s="336" t="s">
        <v>240</v>
      </c>
      <c r="B16" s="343">
        <v>1</v>
      </c>
      <c r="C16" s="338" t="s">
        <v>96</v>
      </c>
      <c r="D16" s="591">
        <v>0</v>
      </c>
      <c r="E16" s="589">
        <v>0</v>
      </c>
    </row>
    <row r="17" spans="1:5" ht="15.75" customHeight="1">
      <c r="A17" s="799" t="s">
        <v>114</v>
      </c>
      <c r="B17" s="800"/>
      <c r="C17" s="800"/>
      <c r="D17" s="800"/>
      <c r="E17" s="801"/>
    </row>
    <row r="18" spans="1:5" ht="17.25" customHeight="1">
      <c r="A18" s="339" t="s">
        <v>241</v>
      </c>
      <c r="B18" s="12">
        <v>4</v>
      </c>
      <c r="C18" s="340" t="s">
        <v>96</v>
      </c>
      <c r="D18" s="590">
        <v>0</v>
      </c>
      <c r="E18" s="588">
        <v>0</v>
      </c>
    </row>
    <row r="19" spans="1:5" ht="15" customHeight="1">
      <c r="A19" s="336" t="s">
        <v>242</v>
      </c>
      <c r="B19" s="337"/>
      <c r="C19" s="338" t="s">
        <v>95</v>
      </c>
      <c r="D19" s="447">
        <v>0</v>
      </c>
      <c r="E19" s="588">
        <v>0</v>
      </c>
    </row>
    <row r="20" spans="1:5" ht="33.75" customHeight="1">
      <c r="A20" s="13" t="s">
        <v>243</v>
      </c>
      <c r="B20" s="93">
        <v>1</v>
      </c>
      <c r="C20" s="563" t="s">
        <v>244</v>
      </c>
      <c r="D20" s="669">
        <v>314.4811693863444</v>
      </c>
      <c r="E20" s="588">
        <v>0.5158811833765492</v>
      </c>
    </row>
    <row r="21" spans="1:5" ht="15.75" customHeight="1">
      <c r="A21" s="792" t="s">
        <v>245</v>
      </c>
      <c r="B21" s="793"/>
      <c r="C21" s="793"/>
      <c r="D21" s="794"/>
      <c r="E21" s="795"/>
    </row>
    <row r="22" spans="1:5" ht="81" customHeight="1">
      <c r="A22" s="189" t="s">
        <v>246</v>
      </c>
      <c r="B22" s="778" t="s">
        <v>33</v>
      </c>
      <c r="C22" s="779"/>
      <c r="D22" s="640">
        <v>0</v>
      </c>
      <c r="E22" s="588">
        <v>0</v>
      </c>
    </row>
    <row r="23" spans="1:5" s="593" customFormat="1" ht="33" customHeight="1">
      <c r="A23" s="639" t="s">
        <v>385</v>
      </c>
      <c r="B23" s="784" t="s">
        <v>244</v>
      </c>
      <c r="C23" s="785"/>
      <c r="D23" s="641">
        <v>477.8014641204485</v>
      </c>
      <c r="E23" s="592">
        <v>0.7837950526910246</v>
      </c>
    </row>
    <row r="24" spans="1:5" ht="15.75" customHeight="1">
      <c r="A24" s="786" t="s">
        <v>247</v>
      </c>
      <c r="B24" s="787"/>
      <c r="C24" s="787"/>
      <c r="D24" s="788"/>
      <c r="E24" s="789"/>
    </row>
    <row r="25" spans="1:5" ht="16.5" customHeight="1">
      <c r="A25" s="262" t="s">
        <v>248</v>
      </c>
      <c r="B25" s="782"/>
      <c r="C25" s="783"/>
      <c r="D25" s="447"/>
      <c r="E25" s="448">
        <v>0</v>
      </c>
    </row>
    <row r="26" spans="1:5" ht="30.75" customHeight="1">
      <c r="A26" s="44" t="s">
        <v>249</v>
      </c>
      <c r="B26" s="780"/>
      <c r="C26" s="781"/>
      <c r="D26" s="447"/>
      <c r="E26" s="448">
        <v>0</v>
      </c>
    </row>
    <row r="27" spans="1:5" ht="14.25">
      <c r="A27" s="775" t="s">
        <v>204</v>
      </c>
      <c r="B27" s="776"/>
      <c r="C27" s="776"/>
      <c r="D27" s="776"/>
      <c r="E27" s="777"/>
    </row>
    <row r="28" spans="1:5" ht="15.75">
      <c r="A28" s="609" t="s">
        <v>79</v>
      </c>
      <c r="B28" s="610"/>
      <c r="C28" s="610"/>
      <c r="D28" s="450">
        <v>792.2826335067929</v>
      </c>
      <c r="E28" s="449">
        <v>1.2996762360675738</v>
      </c>
    </row>
    <row r="30" ht="12.75">
      <c r="D30" s="666"/>
    </row>
  </sheetData>
  <sheetProtection/>
  <mergeCells count="15">
    <mergeCell ref="A8:E8"/>
    <mergeCell ref="A9:E9"/>
    <mergeCell ref="A21:E21"/>
    <mergeCell ref="A12:E12"/>
    <mergeCell ref="A17:E17"/>
    <mergeCell ref="D1:E1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Бук</cp:lastModifiedBy>
  <cp:lastPrinted>2012-06-15T05:32:50Z</cp:lastPrinted>
  <dcterms:created xsi:type="dcterms:W3CDTF">2007-01-24T02:52:45Z</dcterms:created>
  <dcterms:modified xsi:type="dcterms:W3CDTF">2012-06-18T13:50:18Z</dcterms:modified>
  <cp:category/>
  <cp:version/>
  <cp:contentType/>
  <cp:contentStatus/>
</cp:coreProperties>
</file>